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50" windowWidth="15240" windowHeight="8505" tabRatio="250"/>
  </bookViews>
  <sheets>
    <sheet name="Regnskab" sheetId="3" r:id="rId1"/>
    <sheet name="Tipsmester" sheetId="2" r:id="rId2"/>
    <sheet name="diagram" sheetId="4" r:id="rId3"/>
    <sheet name="Gevinster" sheetId="5" r:id="rId4"/>
  </sheets>
  <definedNames>
    <definedName name="_xlnm._FilterDatabase" localSheetId="1" hidden="1">Tipsmester!$C$4:$D$16</definedName>
  </definedNames>
  <calcPr calcId="125725"/>
</workbook>
</file>

<file path=xl/calcChain.xml><?xml version="1.0" encoding="utf-8"?>
<calcChain xmlns="http://schemas.openxmlformats.org/spreadsheetml/2006/main">
  <c r="V58" i="3"/>
  <c r="T58"/>
  <c r="R58"/>
  <c r="P58"/>
  <c r="N58"/>
  <c r="L58"/>
  <c r="J58"/>
  <c r="H58"/>
  <c r="F58"/>
  <c r="D58"/>
  <c r="B58"/>
  <c r="B14" i="5" l="1"/>
  <c r="B13"/>
  <c r="B12"/>
  <c r="B11"/>
  <c r="B10"/>
  <c r="B9"/>
  <c r="B8"/>
  <c r="B7"/>
  <c r="B6"/>
  <c r="B5"/>
  <c r="B4"/>
  <c r="B3"/>
  <c r="N28" i="3"/>
  <c r="N57" s="1"/>
  <c r="S5" i="4"/>
  <c r="R5" l="1"/>
  <c r="Q5"/>
  <c r="P5"/>
  <c r="O5"/>
  <c r="N5"/>
  <c r="M5"/>
  <c r="L5"/>
  <c r="K5"/>
  <c r="J5"/>
  <c r="I5"/>
  <c r="H5"/>
  <c r="G5"/>
  <c r="F5"/>
  <c r="E5"/>
  <c r="D5"/>
  <c r="C5"/>
  <c r="B5"/>
  <c r="D20" i="2"/>
  <c r="D19"/>
  <c r="AA57" i="3"/>
  <c r="F15" i="5" s="1"/>
  <c r="Z57" i="3"/>
  <c r="M57"/>
  <c r="D8" i="5" s="1"/>
  <c r="C15" i="2"/>
  <c r="F28" i="3"/>
  <c r="F57" s="1"/>
  <c r="H28"/>
  <c r="H57" s="1"/>
  <c r="J28"/>
  <c r="J57" s="1"/>
  <c r="L28"/>
  <c r="L57" s="1"/>
  <c r="P28"/>
  <c r="P57" s="1"/>
  <c r="R28"/>
  <c r="R57" s="1"/>
  <c r="T28"/>
  <c r="T57" s="1"/>
  <c r="V28"/>
  <c r="V57" s="1"/>
  <c r="X28"/>
  <c r="X57" s="1"/>
  <c r="D28"/>
  <c r="D57" s="1"/>
  <c r="B28"/>
  <c r="B57" s="1"/>
  <c r="C9" i="2"/>
  <c r="C13"/>
  <c r="C57" i="3"/>
  <c r="W57"/>
  <c r="D13" i="5" s="1"/>
  <c r="E57" i="3"/>
  <c r="D4" i="5" s="1"/>
  <c r="Q57" i="3"/>
  <c r="D10" i="5" s="1"/>
  <c r="Y57" i="3"/>
  <c r="D14" i="5" s="1"/>
  <c r="K57" i="3"/>
  <c r="D7" i="5" s="1"/>
  <c r="I57" i="3"/>
  <c r="D6" i="5" s="1"/>
  <c r="S57" i="3"/>
  <c r="D11" i="5" s="1"/>
  <c r="O57" i="3"/>
  <c r="D9" i="5" s="1"/>
  <c r="U57" i="3"/>
  <c r="G57"/>
  <c r="D5" i="5" s="1"/>
  <c r="C6" i="2"/>
  <c r="G5"/>
  <c r="G9"/>
  <c r="C5"/>
  <c r="G11"/>
  <c r="C12"/>
  <c r="G15"/>
  <c r="C10"/>
  <c r="G13"/>
  <c r="G7"/>
  <c r="C7"/>
  <c r="G12"/>
  <c r="C11"/>
  <c r="G8"/>
  <c r="C16"/>
  <c r="G6"/>
  <c r="C14"/>
  <c r="G14"/>
  <c r="G10"/>
  <c r="C8"/>
  <c r="G16"/>
  <c r="A58" i="3" l="1"/>
  <c r="X58"/>
  <c r="C6" i="5"/>
  <c r="C10"/>
  <c r="C5"/>
  <c r="C4"/>
  <c r="C3"/>
  <c r="C11"/>
  <c r="C7"/>
  <c r="C8"/>
  <c r="H10" i="2"/>
  <c r="D12" i="5"/>
  <c r="D13" i="2"/>
  <c r="C13" i="5"/>
  <c r="C9"/>
  <c r="D5" i="2"/>
  <c r="C14" i="5"/>
  <c r="E15"/>
  <c r="H5" i="2"/>
  <c r="D3" i="5"/>
  <c r="D12" i="2"/>
  <c r="C12" i="5"/>
  <c r="D11" i="2"/>
  <c r="H7"/>
  <c r="D16"/>
  <c r="D14"/>
  <c r="E59" i="3"/>
  <c r="D10" i="2"/>
  <c r="D7"/>
  <c r="H8"/>
  <c r="D9"/>
  <c r="D6"/>
  <c r="D8"/>
  <c r="U4" i="4"/>
  <c r="H14" i="2"/>
  <c r="H11"/>
  <c r="H12"/>
  <c r="H13"/>
  <c r="H9"/>
  <c r="H6"/>
  <c r="H15"/>
  <c r="J59" i="3"/>
  <c r="H16" i="2"/>
  <c r="D15"/>
  <c r="Q59" i="3"/>
  <c r="X59" s="1"/>
  <c r="D15" i="5" l="1"/>
  <c r="C15"/>
  <c r="D18" i="2"/>
  <c r="H18"/>
  <c r="U3" i="4" s="1"/>
  <c r="D21" i="2" l="1"/>
  <c r="U2" i="4"/>
  <c r="U5" s="1"/>
</calcChain>
</file>

<file path=xl/comments1.xml><?xml version="1.0" encoding="utf-8"?>
<comments xmlns="http://schemas.openxmlformats.org/spreadsheetml/2006/main">
  <authors>
    <author>Søren Boeriis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2/5 (2) (72,-)
2/4 (2) (344,-)</t>
        </r>
      </text>
    </comment>
    <comment ref="AA6" authorId="0">
      <text>
        <r>
          <rPr>
            <b/>
            <sz val="9"/>
            <color indexed="81"/>
            <rFont val="Tahoma"/>
            <family val="2"/>
          </rPr>
          <t>Der spilles Jackpot Lotto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Fast Lotto: 4 (43,-)
Odds: 2/5 (5) (805,-)
Odds: 2/4 (3) (150,-)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Fast Lotto: 1 x 4 (38,-)
Odds: 2/5 (2) (62,-)
Odds: 2/4 (2) (69,-)
Odds: 2/4 (3) (258,-)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Odds: 2/5 (2) (149,-)
Odds: 2/4 (2) (89,-)
Odds: 2/4 (2) (74,-)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Odds: 2/5 (4) (531,-)
Odds: 2/4 (3) (393,-)
Odds: 2/3 (3) (366,-)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Z10" authorId="0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Odds: 2/5 (4) (218,-)
Odds: 2/5 (3) (382,-)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Odds: 2/5 (2) (96,-)</t>
        </r>
      </text>
    </comment>
    <comment ref="AA12" authorId="0">
      <text>
        <r>
          <rPr>
            <b/>
            <sz val="9"/>
            <color indexed="81"/>
            <rFont val="Tahoma"/>
            <family val="2"/>
          </rPr>
          <t>Der spilles dobbelt
Jackpot Lotto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Odds: 2/5 (4) (761,-)
Odds: 2/5 (2) (106,-)
Odds: 2/5 (2) (52,-)</t>
        </r>
      </text>
    </comment>
    <comment ref="Z13" authorId="0">
      <text>
        <r>
          <rPr>
            <b/>
            <sz val="9"/>
            <color indexed="81"/>
            <rFont val="Tahoma"/>
            <family val="2"/>
          </rPr>
          <t>Fast Tips: 1 x 12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Odds: 5-Ling (273,-)
Odds: 2/5 (3) (182,-)
Odds: 2/5 (2) (76,-)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Euro: (3) (118,-)
Odds: 2/6 (4) (256,-)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Euro: 1+2 (62,-)
Odds: 2/5 (2) (21,-)
Odds: 2/5 (2) (43,-)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Odds: 2/4 (3) (380,-)
Odds: 2/4 (3) (211,-)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Odds: 2/4 (2) (99,-)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Odds: 2/4 (2) (102,-)</t>
        </r>
      </text>
    </comment>
    <comment ref="AA20" authorId="0">
      <text>
        <r>
          <rPr>
            <b/>
            <sz val="9"/>
            <color indexed="81"/>
            <rFont val="Tahoma"/>
            <family val="2"/>
          </rPr>
          <t>2 x 4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Odds: 3/5 (3) (123,-)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Odds: 3/5 (3) (123,-)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Yankee: (2) (27,-)
Yankee: (3) (166,-)
Euro-JP: (2+2) (168,-)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Yankee: (2) (132,-)
Yankee: (3) (86,-)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Euro-jackpot: (2+1) (61,-)
Lotto: (4) (50,-)
Yankee: (2) (105,-)
Yankee: (3) (197,-)</t>
        </r>
      </text>
    </comment>
    <comment ref="Z26" authorId="0">
      <text>
        <r>
          <rPr>
            <b/>
            <sz val="9"/>
            <color indexed="81"/>
            <rFont val="Tahoma"/>
            <family val="2"/>
          </rPr>
          <t>Villy: 1 x 4 (50,-)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Euro (3+1) (102,-)
Yankee: (3) (490,-)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Odds: 2/4 (2) (434,-)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Odds: 4-ling (411,-)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Odds: 3/4 (3) (481,-)</t>
        </r>
      </text>
    </comment>
    <comment ref="P35" authorId="0">
      <text>
        <r>
          <rPr>
            <b/>
            <sz val="9"/>
            <color indexed="81"/>
            <rFont val="Tahoma"/>
            <family val="2"/>
          </rPr>
          <t>Fast Lotto: 1 x 4 (50,-)
Trixie: (2) (68,-)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Trixie: (2) (55,-)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Odds: 3/5 (3) (185,-)
Trixie: (2) (44,-)</t>
        </r>
      </text>
    </comment>
    <comment ref="Z37" authorId="0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Trixie: (2) (68,-)
Trixie: (2) (115,-)</t>
        </r>
      </text>
    </comment>
    <comment ref="AA38" authorId="0">
      <text>
        <r>
          <rPr>
            <b/>
            <sz val="9"/>
            <color indexed="81"/>
            <rFont val="Tahoma"/>
            <family val="2"/>
          </rPr>
          <t>Der spilles Jackpot Lotto</t>
        </r>
      </text>
    </comment>
    <comment ref="R41" authorId="0">
      <text>
        <r>
          <rPr>
            <b/>
            <sz val="9"/>
            <color indexed="81"/>
            <rFont val="Tahoma"/>
            <family val="2"/>
          </rPr>
          <t>Odds: 2/6 (2) (22,-)
Odds: 2/6 (3) (117,-)</t>
        </r>
      </text>
    </comment>
    <comment ref="R42" authorId="0">
      <text>
        <r>
          <rPr>
            <b/>
            <sz val="9"/>
            <color indexed="81"/>
            <rFont val="Tahoma"/>
            <family val="2"/>
          </rPr>
          <t>Odds: 2/6 (4) (432,-)</t>
        </r>
      </text>
    </comment>
    <comment ref="AA42" authorId="0">
      <text>
        <r>
          <rPr>
            <b/>
            <sz val="9"/>
            <color indexed="81"/>
            <rFont val="Tahoma"/>
            <family val="2"/>
          </rPr>
          <t>Der spilles jackpot lotto.</t>
        </r>
      </text>
    </comment>
    <comment ref="R43" authorId="0">
      <text>
        <r>
          <rPr>
            <b/>
            <sz val="9"/>
            <color indexed="81"/>
            <rFont val="Tahoma"/>
            <family val="2"/>
          </rPr>
          <t>Odds: 2/6 (2) (85,-)</t>
        </r>
      </text>
    </comment>
    <comment ref="AA43" authorId="0">
      <text>
        <r>
          <rPr>
            <b/>
            <sz val="9"/>
            <color indexed="81"/>
            <rFont val="Tahoma"/>
            <family val="2"/>
          </rPr>
          <t>Der spilles dobbelt jackpot lotto</t>
        </r>
      </text>
    </comment>
    <comment ref="V44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T45" authorId="0">
      <text>
        <r>
          <rPr>
            <b/>
            <sz val="9"/>
            <color indexed="81"/>
            <rFont val="Tahoma"/>
            <family val="2"/>
          </rPr>
          <t>Trixie: (2) (332,-)</t>
        </r>
      </text>
    </comment>
    <comment ref="T46" authorId="0">
      <text>
        <r>
          <rPr>
            <b/>
            <sz val="9"/>
            <color indexed="81"/>
            <rFont val="Tahoma"/>
            <family val="2"/>
          </rPr>
          <t>Odds: 4/5 (4) (172,-)</t>
        </r>
      </text>
    </comment>
    <comment ref="Z46" authorId="0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AA46" authorId="0">
      <text>
        <r>
          <rPr>
            <b/>
            <sz val="9"/>
            <color indexed="81"/>
            <rFont val="Tahoma"/>
            <family val="2"/>
          </rPr>
          <t>Der spilles Jackpot Lotto</t>
        </r>
      </text>
    </comment>
    <comment ref="T47" authorId="0">
      <text>
        <r>
          <rPr>
            <b/>
            <sz val="9"/>
            <color indexed="81"/>
            <rFont val="Tahoma"/>
            <family val="2"/>
          </rPr>
          <t>Trixie: (2) (195,-)</t>
        </r>
      </text>
    </comment>
    <comment ref="AA47" authorId="0">
      <text>
        <r>
          <rPr>
            <b/>
            <sz val="9"/>
            <color indexed="81"/>
            <rFont val="Tahoma"/>
            <family val="2"/>
          </rPr>
          <t>3 x Jackpot Lotto</t>
        </r>
      </text>
    </comment>
    <comment ref="V49" authorId="0">
      <text>
        <r>
          <rPr>
            <b/>
            <sz val="9"/>
            <color indexed="81"/>
            <rFont val="Tahoma"/>
            <family val="2"/>
          </rPr>
          <t>Trixie: (2) (94,-)</t>
        </r>
      </text>
    </comment>
    <comment ref="X50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AA51" authorId="0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X52" authorId="0">
      <text>
        <r>
          <rPr>
            <b/>
            <sz val="9"/>
            <color indexed="81"/>
            <rFont val="Tahoma"/>
            <family val="2"/>
          </rPr>
          <t>Odds: 2/5 (4) (1.482,-)</t>
        </r>
      </text>
    </comment>
    <comment ref="AA52" authorId="0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N53" authorId="0">
      <text>
        <r>
          <rPr>
            <b/>
            <sz val="9"/>
            <color indexed="81"/>
            <rFont val="Tahoma"/>
            <family val="2"/>
          </rPr>
          <t>Fast Lotto: 1 x 5</t>
        </r>
      </text>
    </comment>
    <comment ref="X53" authorId="0">
      <text>
        <r>
          <rPr>
            <b/>
            <sz val="9"/>
            <color indexed="81"/>
            <rFont val="Tahoma"/>
            <family val="2"/>
          </rPr>
          <t>Odds: 2/5 (2) (224,-)</t>
        </r>
      </text>
    </comment>
    <comment ref="X54" authorId="0">
      <text>
        <r>
          <rPr>
            <b/>
            <sz val="9"/>
            <color indexed="81"/>
            <rFont val="Tahoma"/>
            <family val="2"/>
          </rPr>
          <t>Odds: 2/5 (2) (164,-)
Odds: 2/5 (2) (168,-)</t>
        </r>
      </text>
    </comment>
    <comment ref="X55" authorId="0">
      <text>
        <r>
          <rPr>
            <b/>
            <sz val="9"/>
            <color indexed="81"/>
            <rFont val="Tahoma"/>
            <family val="2"/>
          </rPr>
          <t>Odds: 2/5 (3) (644,-)</t>
        </r>
      </text>
    </comment>
    <comment ref="AA55" authorId="0">
      <text>
        <r>
          <rPr>
            <b/>
            <sz val="9"/>
            <color indexed="81"/>
            <rFont val="Tahoma"/>
            <family val="2"/>
          </rPr>
          <t>Jackpot Lotto</t>
        </r>
      </text>
    </comment>
    <comment ref="X56" authorId="0">
      <text>
        <r>
          <rPr>
            <b/>
            <sz val="9"/>
            <color indexed="81"/>
            <rFont val="Tahoma"/>
            <family val="2"/>
          </rPr>
          <t>Odds: 2/5 (2) (205,-)</t>
        </r>
      </text>
    </comment>
    <comment ref="Z56" authorId="0">
      <text>
        <r>
          <rPr>
            <b/>
            <sz val="9"/>
            <color indexed="81"/>
            <rFont val="Tahoma"/>
            <charset val="1"/>
          </rPr>
          <t>Bumle: 1 x 4</t>
        </r>
      </text>
    </comment>
    <comment ref="AA56" authorId="0">
      <text>
        <r>
          <rPr>
            <b/>
            <sz val="9"/>
            <color indexed="81"/>
            <rFont val="Tahoma"/>
            <family val="2"/>
          </rPr>
          <t>Dobbelt Jackpot Lotto</t>
        </r>
      </text>
    </comment>
  </commentList>
</comments>
</file>

<file path=xl/comments2.xml><?xml version="1.0" encoding="utf-8"?>
<comments xmlns="http://schemas.openxmlformats.org/spreadsheetml/2006/main">
  <authors>
    <author>Søren Rytter Boeriis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SORTERING:</t>
        </r>
        <r>
          <rPr>
            <sz val="8"/>
            <color indexed="81"/>
            <rFont val="Tahoma"/>
            <family val="2"/>
          </rPr>
          <t xml:space="preserve">
For at sortere skal man markere alle navnene og beløbene. Derefter klikkes der på menuen "Data - Sorter" Vælg at sortere på "Gevinster - Faldende".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 xml:space="preserve">SORTERING:
</t>
        </r>
        <r>
          <rPr>
            <sz val="8"/>
            <color indexed="81"/>
            <rFont val="Tahoma"/>
            <family val="2"/>
          </rPr>
          <t>For at sortere skal man markere alle navnene og beløbene. Derefter klikkes der på menuen "Data - Sorter" Vælg at sortere på "Bøder - Faldende".</t>
        </r>
      </text>
    </comment>
  </commentList>
</comments>
</file>

<file path=xl/sharedStrings.xml><?xml version="1.0" encoding="utf-8"?>
<sst xmlns="http://schemas.openxmlformats.org/spreadsheetml/2006/main" count="94" uniqueCount="35">
  <si>
    <t>UGE</t>
  </si>
  <si>
    <t>I ALT</t>
  </si>
  <si>
    <t>Fast Tips + Villy/Bumle</t>
  </si>
  <si>
    <t>Jackpot Lotto</t>
  </si>
  <si>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</si>
  <si>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</si>
  <si>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</si>
  <si>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</si>
  <si>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</si>
  <si>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</si>
  <si>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</si>
  <si>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</si>
  <si>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</si>
  <si>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</si>
  <si>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</si>
  <si>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Samlet</t>
  </si>
  <si>
    <t>Karl Oskar (4)</t>
  </si>
  <si>
    <t>Jackpot</t>
  </si>
  <si>
    <t>Fast+Bumle/Villy</t>
  </si>
  <si>
    <t>Kromanden (4)</t>
  </si>
  <si>
    <t>Formanden (4)</t>
  </si>
  <si>
    <t xml:space="preserve">  </t>
  </si>
  <si>
    <t>Medlem</t>
  </si>
  <si>
    <t>Fast</t>
  </si>
  <si>
    <t>Ejnar (4)</t>
  </si>
  <si>
    <t>Carlo (5)</t>
  </si>
  <si>
    <t>Berg (5)</t>
  </si>
  <si>
    <t>Rytter (4)</t>
  </si>
  <si>
    <t>Fast Tips/Lotto</t>
  </si>
  <si>
    <t>Damborg (5)</t>
  </si>
  <si>
    <t>Kim Vagn (4)</t>
  </si>
  <si>
    <t>Poker (5)</t>
  </si>
  <si>
    <t>Bajads (4)</t>
  </si>
  <si>
    <t>Benny (4)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</si>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</sst>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_(&quot;kr&quot;\ * #,##0.00_);_(&quot;kr&quot;\ * \(#,##0.00\);_(&quot;kr&quot;\ * &quot;-&quot;??_);_(@_)"/>
    <numFmt numFmtId="165" formatCode="&quot;kr&quot;\ #,##0.00"/>
  </numFmts>
  <fonts count="26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Verdan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0" borderId="20" applyNumberFormat="0" applyFill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07">
    <xf numFmtId="0" fontId="0" fillId="0" borderId="0" xfId="0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textRotation="90"/>
    </xf>
    <xf numFmtId="0" fontId="2" fillId="6" borderId="10" xfId="0" applyFont="1" applyFill="1" applyBorder="1" applyAlignment="1">
      <alignment horizontal="center" vertical="center" textRotation="90"/>
    </xf>
    <xf numFmtId="0" fontId="2" fillId="7" borderId="7" xfId="0" applyFont="1" applyFill="1" applyBorder="1" applyAlignment="1">
      <alignment horizontal="center" vertical="center" textRotation="90"/>
    </xf>
    <xf numFmtId="0" fontId="5" fillId="7" borderId="7" xfId="0" applyFont="1" applyFill="1" applyBorder="1" applyAlignment="1">
      <alignment horizontal="center" vertical="center" textRotation="90"/>
    </xf>
    <xf numFmtId="0" fontId="2" fillId="7" borderId="8" xfId="0" applyFont="1" applyFill="1" applyBorder="1" applyAlignment="1">
      <alignment horizontal="center" vertical="center" textRotation="90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6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165" fontId="11" fillId="0" borderId="6" xfId="0" applyNumberFormat="1" applyFont="1" applyFill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165" fontId="10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6" fillId="0" borderId="20" xfId="1"/>
    <xf numFmtId="0" fontId="18" fillId="10" borderId="2" xfId="0" applyFont="1" applyFill="1" applyBorder="1" applyAlignment="1">
      <alignment vertical="center"/>
    </xf>
    <xf numFmtId="3" fontId="18" fillId="10" borderId="2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/>
    </xf>
    <xf numFmtId="165" fontId="22" fillId="0" borderId="20" xfId="1" applyNumberFormat="1" applyFont="1"/>
    <xf numFmtId="0" fontId="21" fillId="0" borderId="0" xfId="3"/>
    <xf numFmtId="9" fontId="0" fillId="0" borderId="0" xfId="2" applyFont="1"/>
    <xf numFmtId="3" fontId="3" fillId="3" borderId="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11" borderId="2" xfId="0" applyFont="1" applyFill="1" applyBorder="1"/>
    <xf numFmtId="0" fontId="16" fillId="11" borderId="2" xfId="0" applyFont="1" applyFill="1" applyBorder="1" applyAlignment="1">
      <alignment horizontal="center"/>
    </xf>
    <xf numFmtId="0" fontId="16" fillId="11" borderId="2" xfId="0" applyFont="1" applyFill="1" applyBorder="1"/>
    <xf numFmtId="3" fontId="0" fillId="0" borderId="2" xfId="0" applyNumberFormat="1" applyFont="1" applyBorder="1"/>
    <xf numFmtId="0" fontId="0" fillId="0" borderId="22" xfId="0" applyFont="1" applyBorder="1"/>
    <xf numFmtId="3" fontId="0" fillId="0" borderId="22" xfId="0" applyNumberFormat="1" applyFont="1" applyBorder="1"/>
    <xf numFmtId="0" fontId="0" fillId="0" borderId="0" xfId="0" applyFont="1"/>
    <xf numFmtId="0" fontId="23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18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left"/>
    </xf>
    <xf numFmtId="3" fontId="3" fillId="3" borderId="9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3" fontId="3" fillId="6" borderId="10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3" fillId="4" borderId="23" xfId="0" applyNumberFormat="1" applyFont="1" applyFill="1" applyBorder="1" applyAlignment="1">
      <alignment horizontal="center"/>
    </xf>
    <xf numFmtId="3" fontId="6" fillId="4" borderId="23" xfId="0" applyNumberFormat="1" applyFont="1" applyFill="1" applyBorder="1" applyAlignment="1">
      <alignment horizontal="center"/>
    </xf>
    <xf numFmtId="3" fontId="3" fillId="5" borderId="23" xfId="0" applyNumberFormat="1" applyFont="1" applyFill="1" applyBorder="1" applyAlignment="1">
      <alignment horizontal="center"/>
    </xf>
    <xf numFmtId="3" fontId="3" fillId="6" borderId="24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3" fontId="3" fillId="6" borderId="6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164" fontId="16" fillId="0" borderId="20" xfId="1" applyNumberFormat="1" applyAlignment="1">
      <alignment horizontal="center"/>
    </xf>
    <xf numFmtId="0" fontId="15" fillId="3" borderId="15" xfId="0" applyFont="1" applyFill="1" applyBorder="1" applyAlignment="1">
      <alignment horizontal="center" vertical="center" textRotation="90"/>
    </xf>
    <xf numFmtId="0" fontId="15" fillId="3" borderId="16" xfId="0" applyFont="1" applyFill="1" applyBorder="1" applyAlignment="1">
      <alignment horizontal="center" vertical="center" textRotation="90"/>
    </xf>
    <xf numFmtId="0" fontId="15" fillId="4" borderId="15" xfId="0" applyFont="1" applyFill="1" applyBorder="1" applyAlignment="1">
      <alignment horizontal="center" vertical="center" textRotation="90"/>
    </xf>
    <xf numFmtId="0" fontId="15" fillId="4" borderId="16" xfId="0" applyFont="1" applyFill="1" applyBorder="1" applyAlignment="1">
      <alignment horizontal="center" vertical="center" textRotation="90"/>
    </xf>
    <xf numFmtId="0" fontId="16" fillId="0" borderId="20" xfId="1" applyAlignment="1"/>
    <xf numFmtId="0" fontId="9" fillId="8" borderId="9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">
    <cellStyle name="Advarselstekst" xfId="3" builtinId="11"/>
    <cellStyle name="Normal" xfId="0" builtinId="0"/>
    <cellStyle name="Procent" xfId="2" builtinId="5"/>
    <cellStyle name="Total" xfId="1" builtinId="25"/>
  </cellStyles>
  <dxfs count="4">
    <dxf>
      <fill>
        <patternFill>
          <bgColor theme="9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42"/>
  <c:chart>
    <c:plotArea>
      <c:layout>
        <c:manualLayout>
          <c:layoutTarget val="inner"/>
          <c:xMode val="edge"/>
          <c:yMode val="edge"/>
          <c:x val="6.666775687307E-2"/>
          <c:y val="2.5435325738926269E-2"/>
          <c:w val="0.84884004764209431"/>
          <c:h val="0.90015260978972556"/>
        </c:manualLayout>
      </c:layout>
      <c:barChart>
        <c:barDir val="col"/>
        <c:grouping val="clustered"/>
        <c:ser>
          <c:idx val="0"/>
          <c:order val="0"/>
          <c:tx>
            <c:strRef>
              <c:f>diagram!$A$2</c:f>
              <c:strCache>
                <c:ptCount val="1"/>
                <c:pt idx="0">
                  <c:v>Medlem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Val val="1"/>
          </c:dLbls>
          <c:cat>
            <c:numRef>
              <c:f>diagram!$B$1:$V$1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diagram!$B$2:$V$2</c:f>
              <c:numCache>
                <c:formatCode>#,##0</c:formatCode>
                <c:ptCount val="21"/>
                <c:pt idx="0">
                  <c:v>2924</c:v>
                </c:pt>
                <c:pt idx="1">
                  <c:v>6691</c:v>
                </c:pt>
                <c:pt idx="2">
                  <c:v>5754</c:v>
                </c:pt>
                <c:pt idx="3">
                  <c:v>6741</c:v>
                </c:pt>
                <c:pt idx="4">
                  <c:v>7237</c:v>
                </c:pt>
                <c:pt idx="5">
                  <c:v>13933</c:v>
                </c:pt>
                <c:pt idx="6">
                  <c:v>8476</c:v>
                </c:pt>
                <c:pt idx="7">
                  <c:v>10227</c:v>
                </c:pt>
                <c:pt idx="8">
                  <c:v>13555</c:v>
                </c:pt>
                <c:pt idx="9">
                  <c:v>11119</c:v>
                </c:pt>
                <c:pt idx="10">
                  <c:v>10403</c:v>
                </c:pt>
                <c:pt idx="11">
                  <c:v>16824</c:v>
                </c:pt>
                <c:pt idx="12">
                  <c:v>20410</c:v>
                </c:pt>
                <c:pt idx="13">
                  <c:v>13365</c:v>
                </c:pt>
                <c:pt idx="14">
                  <c:v>16285</c:v>
                </c:pt>
                <c:pt idx="15">
                  <c:v>24771</c:v>
                </c:pt>
                <c:pt idx="16">
                  <c:v>17128</c:v>
                </c:pt>
                <c:pt idx="17">
                  <c:v>20745</c:v>
                </c:pt>
                <c:pt idx="18">
                  <c:v>26751</c:v>
                </c:pt>
                <c:pt idx="19">
                  <c:v>16062</c:v>
                </c:pt>
              </c:numCache>
            </c:numRef>
          </c:val>
        </c:ser>
        <c:ser>
          <c:idx val="1"/>
          <c:order val="1"/>
          <c:tx>
            <c:strRef>
              <c:f>diagram!$A$3</c:f>
              <c:strCache>
                <c:ptCount val="1"/>
                <c:pt idx="0">
                  <c:v>Bøder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Val val="1"/>
          </c:dLbls>
          <c:cat>
            <c:numRef>
              <c:f>diagram!$B$1:$V$1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diagram!$B$3:$V$3</c:f>
              <c:numCache>
                <c:formatCode>#,##0</c:formatCode>
                <c:ptCount val="21"/>
                <c:pt idx="0">
                  <c:v>625</c:v>
                </c:pt>
                <c:pt idx="1">
                  <c:v>525</c:v>
                </c:pt>
                <c:pt idx="2">
                  <c:v>450</c:v>
                </c:pt>
                <c:pt idx="3">
                  <c:v>525</c:v>
                </c:pt>
                <c:pt idx="4">
                  <c:v>700</c:v>
                </c:pt>
                <c:pt idx="5">
                  <c:v>275</c:v>
                </c:pt>
                <c:pt idx="6">
                  <c:v>400</c:v>
                </c:pt>
                <c:pt idx="7">
                  <c:v>300</c:v>
                </c:pt>
                <c:pt idx="8">
                  <c:v>275</c:v>
                </c:pt>
                <c:pt idx="9">
                  <c:v>275</c:v>
                </c:pt>
                <c:pt idx="10">
                  <c:v>425</c:v>
                </c:pt>
                <c:pt idx="11">
                  <c:v>325</c:v>
                </c:pt>
                <c:pt idx="12">
                  <c:v>275</c:v>
                </c:pt>
                <c:pt idx="13">
                  <c:v>250</c:v>
                </c:pt>
                <c:pt idx="14">
                  <c:v>225</c:v>
                </c:pt>
                <c:pt idx="15">
                  <c:v>225</c:v>
                </c:pt>
                <c:pt idx="16">
                  <c:v>275</c:v>
                </c:pt>
                <c:pt idx="17">
                  <c:v>275</c:v>
                </c:pt>
                <c:pt idx="18">
                  <c:v>350</c:v>
                </c:pt>
                <c:pt idx="19">
                  <c:v>300</c:v>
                </c:pt>
              </c:numCache>
            </c:numRef>
          </c:val>
        </c:ser>
        <c:ser>
          <c:idx val="2"/>
          <c:order val="2"/>
          <c:tx>
            <c:strRef>
              <c:f>diagram!$A$4</c:f>
              <c:strCache>
                <c:ptCount val="1"/>
                <c:pt idx="0">
                  <c:v>Fast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Val val="1"/>
          </c:dLbls>
          <c:cat>
            <c:numRef>
              <c:f>diagram!$B$1:$V$1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diagram!$B$4:$V$4</c:f>
              <c:numCache>
                <c:formatCode>#,##0</c:formatCode>
                <c:ptCount val="21"/>
                <c:pt idx="0">
                  <c:v>1400</c:v>
                </c:pt>
                <c:pt idx="1">
                  <c:v>579</c:v>
                </c:pt>
                <c:pt idx="2">
                  <c:v>926</c:v>
                </c:pt>
                <c:pt idx="3">
                  <c:v>1099</c:v>
                </c:pt>
                <c:pt idx="4">
                  <c:v>1855</c:v>
                </c:pt>
                <c:pt idx="5">
                  <c:v>932</c:v>
                </c:pt>
                <c:pt idx="6">
                  <c:v>1419</c:v>
                </c:pt>
                <c:pt idx="7">
                  <c:v>2848</c:v>
                </c:pt>
                <c:pt idx="8">
                  <c:v>1004</c:v>
                </c:pt>
                <c:pt idx="9">
                  <c:v>2192</c:v>
                </c:pt>
                <c:pt idx="10">
                  <c:v>4278</c:v>
                </c:pt>
                <c:pt idx="11">
                  <c:v>960</c:v>
                </c:pt>
                <c:pt idx="12">
                  <c:v>3383</c:v>
                </c:pt>
                <c:pt idx="13">
                  <c:v>1131</c:v>
                </c:pt>
                <c:pt idx="14">
                  <c:v>693</c:v>
                </c:pt>
                <c:pt idx="15">
                  <c:v>1975</c:v>
                </c:pt>
                <c:pt idx="16">
                  <c:v>775</c:v>
                </c:pt>
                <c:pt idx="17">
                  <c:v>1604</c:v>
                </c:pt>
                <c:pt idx="18">
                  <c:v>833</c:v>
                </c:pt>
                <c:pt idx="19">
                  <c:v>580</c:v>
                </c:pt>
              </c:numCache>
            </c:numRef>
          </c:val>
        </c:ser>
        <c:gapWidth val="44"/>
        <c:axId val="121088256"/>
        <c:axId val="121106432"/>
      </c:barChart>
      <c:catAx>
        <c:axId val="121088256"/>
        <c:scaling>
          <c:orientation val="minMax"/>
        </c:scaling>
        <c:axPos val="b"/>
        <c:numFmt formatCode="General" sourceLinked="1"/>
        <c:tickLblPos val="nextTo"/>
        <c:crossAx val="121106432"/>
        <c:crosses val="autoZero"/>
        <c:auto val="1"/>
        <c:lblAlgn val="ctr"/>
        <c:lblOffset val="100"/>
      </c:catAx>
      <c:valAx>
        <c:axId val="121106432"/>
        <c:scaling>
          <c:orientation val="minMax"/>
          <c:max val="30000"/>
          <c:min val="0"/>
        </c:scaling>
        <c:axPos val="l"/>
        <c:majorGridlines/>
        <c:numFmt formatCode="#,##0" sourceLinked="1"/>
        <c:tickLblPos val="nextTo"/>
        <c:crossAx val="121088256"/>
        <c:crosses val="autoZero"/>
        <c:crossBetween val="between"/>
        <c:majorUnit val="5000"/>
      </c:valAx>
    </c:plotArea>
    <c:legend>
      <c:legendPos val="r"/>
      <c:layout/>
    </c:legend>
    <c:plotVisOnly val="1"/>
  </c:chart>
  <c:printSettings>
    <c:headerFooter/>
    <c:pageMargins b="0.55118110236220452" l="0.51181102362204722" r="0.51181102362204722" t="0.55118110236220452" header="0.31496062992131008" footer="0.31496062992131008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133349</xdr:rowOff>
    </xdr:from>
    <xdr:to>
      <xdr:col>22</xdr:col>
      <xdr:colOff>352425</xdr:colOff>
      <xdr:row>41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AH73"/>
  <sheetViews>
    <sheetView showGridLines="0" tabSelected="1" topLeftCell="A25" zoomScaleNormal="100" workbookViewId="0">
      <selection activeCell="AE52" sqref="AE52"/>
    </sheetView>
  </sheetViews>
  <sheetFormatPr defaultRowHeight="12.75"/>
  <cols>
    <col min="1" max="2" width="5.140625" customWidth="1"/>
    <col min="3" max="3" width="5.140625" style="1" customWidth="1"/>
    <col min="4" max="4" width="5.140625" customWidth="1"/>
    <col min="5" max="5" width="5.140625" style="1" customWidth="1"/>
    <col min="6" max="6" width="5.42578125" customWidth="1"/>
    <col min="7" max="7" width="5.140625" style="1" customWidth="1"/>
    <col min="8" max="8" width="5.140625" customWidth="1"/>
    <col min="9" max="9" width="5.140625" style="1" customWidth="1"/>
    <col min="10" max="10" width="5.140625" customWidth="1"/>
    <col min="11" max="11" width="5.140625" style="1" customWidth="1"/>
    <col min="12" max="12" width="5.140625" customWidth="1"/>
    <col min="13" max="13" width="5.140625" style="1" customWidth="1"/>
    <col min="14" max="14" width="5.140625" customWidth="1"/>
    <col min="15" max="15" width="5.140625" style="1" customWidth="1"/>
    <col min="16" max="16" width="5.140625" customWidth="1"/>
    <col min="17" max="17" width="5.140625" style="1" customWidth="1"/>
    <col min="18" max="18" width="5.140625" customWidth="1"/>
    <col min="19" max="19" width="5.140625" style="1" customWidth="1"/>
    <col min="20" max="20" width="5.140625" customWidth="1"/>
    <col min="21" max="21" width="5.140625" style="1" customWidth="1"/>
    <col min="22" max="22" width="5.140625" customWidth="1"/>
    <col min="23" max="23" width="5.140625" style="1" customWidth="1"/>
    <col min="24" max="24" width="5.140625" customWidth="1"/>
    <col min="25" max="25" width="5.140625" style="1" customWidth="1"/>
    <col min="26" max="27" width="5.140625" customWidth="1"/>
    <col min="28" max="29" width="9.140625" customWidth="1"/>
  </cols>
  <sheetData>
    <row r="1" spans="1:34" ht="105" customHeight="1">
      <c r="A1" s="85" t="s">
        <v>0</v>
      </c>
      <c r="B1" s="88" t="s">
        <v>24</v>
      </c>
      <c r="C1" s="89"/>
      <c r="D1" s="90" t="s">
        <v>32</v>
      </c>
      <c r="E1" s="91"/>
      <c r="F1" s="88" t="s">
        <v>30</v>
      </c>
      <c r="G1" s="89"/>
      <c r="H1" s="90" t="s">
        <v>26</v>
      </c>
      <c r="I1" s="91"/>
      <c r="J1" s="88" t="s">
        <v>19</v>
      </c>
      <c r="K1" s="89"/>
      <c r="L1" s="90" t="s">
        <v>20</v>
      </c>
      <c r="M1" s="91"/>
      <c r="N1" s="88" t="s">
        <v>29</v>
      </c>
      <c r="O1" s="89"/>
      <c r="P1" s="90" t="s">
        <v>16</v>
      </c>
      <c r="Q1" s="91"/>
      <c r="R1" s="88" t="s">
        <v>31</v>
      </c>
      <c r="S1" s="89"/>
      <c r="T1" s="90" t="s">
        <v>27</v>
      </c>
      <c r="U1" s="91"/>
      <c r="V1" s="88" t="s">
        <v>33</v>
      </c>
      <c r="W1" s="89"/>
      <c r="X1" s="90" t="s">
        <v>25</v>
      </c>
      <c r="Y1" s="91"/>
      <c r="Z1" s="4" t="s">
        <v>2</v>
      </c>
      <c r="AA1" s="5" t="s">
        <v>3</v>
      </c>
    </row>
    <row r="2" spans="1:34" ht="38.25" customHeight="1" thickBot="1">
      <c r="A2" s="86"/>
      <c r="B2" s="6" t="s">
        <v>4</v>
      </c>
      <c r="C2" s="7" t="s">
        <v>5</v>
      </c>
      <c r="D2" s="6" t="s">
        <v>4</v>
      </c>
      <c r="E2" s="7" t="s">
        <v>5</v>
      </c>
      <c r="F2" s="6" t="s">
        <v>4</v>
      </c>
      <c r="G2" s="7" t="s">
        <v>5</v>
      </c>
      <c r="H2" s="6" t="s">
        <v>4</v>
      </c>
      <c r="I2" s="7" t="s">
        <v>5</v>
      </c>
      <c r="J2" s="6" t="s">
        <v>4</v>
      </c>
      <c r="K2" s="7" t="s">
        <v>5</v>
      </c>
      <c r="L2" s="6" t="s">
        <v>4</v>
      </c>
      <c r="M2" s="7" t="s">
        <v>5</v>
      </c>
      <c r="N2" s="6" t="s">
        <v>4</v>
      </c>
      <c r="O2" s="7" t="s">
        <v>5</v>
      </c>
      <c r="P2" s="6" t="s">
        <v>4</v>
      </c>
      <c r="Q2" s="7" t="s">
        <v>5</v>
      </c>
      <c r="R2" s="6" t="s">
        <v>4</v>
      </c>
      <c r="S2" s="7" t="s">
        <v>5</v>
      </c>
      <c r="T2" s="6" t="s">
        <v>4</v>
      </c>
      <c r="U2" s="7" t="s">
        <v>5</v>
      </c>
      <c r="V2" s="6" t="s">
        <v>4</v>
      </c>
      <c r="W2" s="7" t="s">
        <v>5</v>
      </c>
      <c r="X2" s="6" t="s">
        <v>4</v>
      </c>
      <c r="Y2" s="7" t="s">
        <v>5</v>
      </c>
      <c r="Z2" s="6" t="s">
        <v>4</v>
      </c>
      <c r="AA2" s="8" t="s">
        <v>4</v>
      </c>
    </row>
    <row r="3" spans="1:34">
      <c r="A3" s="50">
        <v>1</v>
      </c>
      <c r="B3" s="64">
        <v>0</v>
      </c>
      <c r="C3" s="65">
        <v>25</v>
      </c>
      <c r="D3" s="66"/>
      <c r="E3" s="67"/>
      <c r="F3" s="64">
        <v>39</v>
      </c>
      <c r="G3" s="65"/>
      <c r="H3" s="66"/>
      <c r="I3" s="67"/>
      <c r="J3" s="64"/>
      <c r="K3" s="65"/>
      <c r="L3" s="66"/>
      <c r="M3" s="67"/>
      <c r="N3" s="64"/>
      <c r="O3" s="65"/>
      <c r="P3" s="66"/>
      <c r="Q3" s="67"/>
      <c r="R3" s="64"/>
      <c r="S3" s="65"/>
      <c r="T3" s="66"/>
      <c r="U3" s="67"/>
      <c r="V3" s="64"/>
      <c r="W3" s="65"/>
      <c r="X3" s="66"/>
      <c r="Y3" s="67"/>
      <c r="Z3" s="68"/>
      <c r="AA3" s="69"/>
    </row>
    <row r="4" spans="1:34">
      <c r="A4" s="25">
        <v>2</v>
      </c>
      <c r="B4" s="70">
        <v>416</v>
      </c>
      <c r="C4" s="71"/>
      <c r="D4" s="72"/>
      <c r="E4" s="73"/>
      <c r="F4" s="70"/>
      <c r="G4" s="71"/>
      <c r="H4" s="72"/>
      <c r="I4" s="73"/>
      <c r="J4" s="70"/>
      <c r="K4" s="71"/>
      <c r="L4" s="72"/>
      <c r="M4" s="73"/>
      <c r="N4" s="70"/>
      <c r="O4" s="71"/>
      <c r="P4" s="72"/>
      <c r="Q4" s="73"/>
      <c r="R4" s="70"/>
      <c r="S4" s="71"/>
      <c r="T4" s="72"/>
      <c r="U4" s="73"/>
      <c r="V4" s="70"/>
      <c r="W4" s="71"/>
      <c r="X4" s="72"/>
      <c r="Y4" s="73"/>
      <c r="Z4" s="74"/>
      <c r="AA4" s="75"/>
    </row>
    <row r="5" spans="1:34">
      <c r="A5" s="3">
        <v>3</v>
      </c>
      <c r="B5" s="49">
        <v>0</v>
      </c>
      <c r="C5" s="76">
        <v>25</v>
      </c>
      <c r="D5" s="45"/>
      <c r="E5" s="77"/>
      <c r="F5" s="49"/>
      <c r="G5" s="76"/>
      <c r="H5" s="45"/>
      <c r="I5" s="77"/>
      <c r="J5" s="49"/>
      <c r="K5" s="76"/>
      <c r="L5" s="45"/>
      <c r="M5" s="77"/>
      <c r="N5" s="49"/>
      <c r="O5" s="76"/>
      <c r="P5" s="45"/>
      <c r="Q5" s="77"/>
      <c r="R5" s="49"/>
      <c r="S5" s="76"/>
      <c r="T5" s="45"/>
      <c r="U5" s="77"/>
      <c r="V5" s="49"/>
      <c r="W5" s="76"/>
      <c r="X5" s="45"/>
      <c r="Y5" s="77"/>
      <c r="Z5" s="78"/>
      <c r="AA5" s="79"/>
    </row>
    <row r="6" spans="1:34">
      <c r="A6" s="25">
        <v>4</v>
      </c>
      <c r="B6" s="49">
        <v>0</v>
      </c>
      <c r="C6" s="76">
        <v>25</v>
      </c>
      <c r="D6" s="45"/>
      <c r="E6" s="77"/>
      <c r="F6" s="49"/>
      <c r="G6" s="76"/>
      <c r="H6" s="45"/>
      <c r="I6" s="77"/>
      <c r="J6" s="49"/>
      <c r="K6" s="76"/>
      <c r="L6" s="45"/>
      <c r="M6" s="77"/>
      <c r="N6" s="49"/>
      <c r="O6" s="76"/>
      <c r="P6" s="45"/>
      <c r="Q6" s="77"/>
      <c r="R6" s="49"/>
      <c r="S6" s="76"/>
      <c r="T6" s="45"/>
      <c r="U6" s="77"/>
      <c r="V6" s="49"/>
      <c r="W6" s="76"/>
      <c r="X6" s="45"/>
      <c r="Y6" s="77"/>
      <c r="Z6" s="78"/>
      <c r="AA6" s="79">
        <v>0</v>
      </c>
    </row>
    <row r="7" spans="1:34">
      <c r="A7" s="3">
        <v>5</v>
      </c>
      <c r="B7" s="49"/>
      <c r="C7" s="76"/>
      <c r="D7" s="45">
        <v>998</v>
      </c>
      <c r="E7" s="77"/>
      <c r="F7" s="49"/>
      <c r="G7" s="76"/>
      <c r="H7" s="45"/>
      <c r="I7" s="77"/>
      <c r="J7" s="49"/>
      <c r="K7" s="76"/>
      <c r="L7" s="45"/>
      <c r="M7" s="77"/>
      <c r="N7" s="49"/>
      <c r="O7" s="76"/>
      <c r="P7" s="45"/>
      <c r="Q7" s="77"/>
      <c r="R7" s="49"/>
      <c r="S7" s="76"/>
      <c r="T7" s="45"/>
      <c r="U7" s="77"/>
      <c r="V7" s="49"/>
      <c r="W7" s="76"/>
      <c r="X7" s="45"/>
      <c r="Y7" s="77"/>
      <c r="Z7" s="78"/>
      <c r="AA7" s="79"/>
    </row>
    <row r="8" spans="1:34">
      <c r="A8" s="25">
        <v>6</v>
      </c>
      <c r="B8" s="49"/>
      <c r="C8" s="76"/>
      <c r="D8" s="45">
        <v>427</v>
      </c>
      <c r="E8" s="77"/>
      <c r="F8" s="49"/>
      <c r="G8" s="76"/>
      <c r="H8" s="45"/>
      <c r="I8" s="77"/>
      <c r="J8" s="49"/>
      <c r="K8" s="76"/>
      <c r="L8" s="45"/>
      <c r="M8" s="77"/>
      <c r="N8" s="49"/>
      <c r="O8" s="76"/>
      <c r="P8" s="45"/>
      <c r="Q8" s="77"/>
      <c r="R8" s="49"/>
      <c r="S8" s="76"/>
      <c r="T8" s="45"/>
      <c r="U8" s="77"/>
      <c r="V8" s="49"/>
      <c r="W8" s="76"/>
      <c r="X8" s="45"/>
      <c r="Y8" s="77"/>
      <c r="Z8" s="78"/>
      <c r="AA8" s="79"/>
      <c r="AH8" s="48"/>
    </row>
    <row r="9" spans="1:34">
      <c r="A9" s="3">
        <v>7</v>
      </c>
      <c r="B9" s="49"/>
      <c r="C9" s="76"/>
      <c r="D9" s="45">
        <v>312</v>
      </c>
      <c r="E9" s="77"/>
      <c r="F9" s="49"/>
      <c r="G9" s="76"/>
      <c r="H9" s="45"/>
      <c r="I9" s="77"/>
      <c r="J9" s="49"/>
      <c r="K9" s="76"/>
      <c r="L9" s="45"/>
      <c r="M9" s="77"/>
      <c r="N9" s="49"/>
      <c r="O9" s="76"/>
      <c r="P9" s="45"/>
      <c r="Q9" s="77"/>
      <c r="R9" s="49"/>
      <c r="S9" s="76"/>
      <c r="T9" s="45"/>
      <c r="U9" s="77"/>
      <c r="V9" s="49"/>
      <c r="W9" s="76"/>
      <c r="X9" s="45"/>
      <c r="Y9" s="77"/>
      <c r="Z9" s="78"/>
      <c r="AA9" s="79"/>
    </row>
    <row r="10" spans="1:34">
      <c r="A10" s="25">
        <v>8</v>
      </c>
      <c r="B10" s="49"/>
      <c r="C10" s="76"/>
      <c r="D10" s="45">
        <v>1290</v>
      </c>
      <c r="E10" s="77"/>
      <c r="F10" s="49">
        <v>39</v>
      </c>
      <c r="G10" s="76"/>
      <c r="H10" s="45"/>
      <c r="I10" s="77"/>
      <c r="J10" s="49"/>
      <c r="K10" s="76"/>
      <c r="L10" s="45"/>
      <c r="M10" s="77"/>
      <c r="N10" s="49"/>
      <c r="O10" s="76"/>
      <c r="P10" s="45"/>
      <c r="Q10" s="77"/>
      <c r="R10" s="49"/>
      <c r="S10" s="76"/>
      <c r="T10" s="45"/>
      <c r="U10" s="77"/>
      <c r="V10" s="49"/>
      <c r="W10" s="76"/>
      <c r="X10" s="45"/>
      <c r="Y10" s="77"/>
      <c r="Z10" s="78">
        <v>17</v>
      </c>
      <c r="AA10" s="79"/>
    </row>
    <row r="11" spans="1:34">
      <c r="A11" s="3">
        <v>9</v>
      </c>
      <c r="B11" s="49"/>
      <c r="C11" s="76"/>
      <c r="D11" s="45"/>
      <c r="E11" s="77"/>
      <c r="F11" s="49">
        <v>600</v>
      </c>
      <c r="G11" s="76"/>
      <c r="H11" s="45"/>
      <c r="I11" s="77"/>
      <c r="J11" s="49"/>
      <c r="K11" s="76"/>
      <c r="L11" s="45"/>
      <c r="M11" s="77"/>
      <c r="N11" s="49"/>
      <c r="O11" s="76"/>
      <c r="P11" s="45"/>
      <c r="Q11" s="77"/>
      <c r="R11" s="49"/>
      <c r="S11" s="76"/>
      <c r="T11" s="45"/>
      <c r="U11" s="77"/>
      <c r="V11" s="49"/>
      <c r="W11" s="76"/>
      <c r="X11" s="45"/>
      <c r="Y11" s="77"/>
      <c r="Z11" s="78"/>
      <c r="AA11" s="79">
        <v>0</v>
      </c>
    </row>
    <row r="12" spans="1:34">
      <c r="A12" s="25">
        <v>10</v>
      </c>
      <c r="B12" s="49"/>
      <c r="C12" s="76"/>
      <c r="D12" s="45"/>
      <c r="E12" s="77"/>
      <c r="F12" s="49">
        <v>96</v>
      </c>
      <c r="G12" s="76"/>
      <c r="H12" s="45"/>
      <c r="I12" s="77"/>
      <c r="J12" s="49"/>
      <c r="K12" s="76"/>
      <c r="L12" s="45"/>
      <c r="M12" s="77"/>
      <c r="N12" s="49"/>
      <c r="O12" s="76"/>
      <c r="P12" s="45"/>
      <c r="Q12" s="77"/>
      <c r="R12" s="49"/>
      <c r="S12" s="76"/>
      <c r="T12" s="45"/>
      <c r="U12" s="77"/>
      <c r="V12" s="49"/>
      <c r="W12" s="76"/>
      <c r="X12" s="45"/>
      <c r="Y12" s="77"/>
      <c r="Z12" s="78"/>
      <c r="AA12" s="79">
        <v>0</v>
      </c>
    </row>
    <row r="13" spans="1:34">
      <c r="A13" s="3">
        <v>11</v>
      </c>
      <c r="B13" s="49"/>
      <c r="C13" s="76"/>
      <c r="D13" s="45"/>
      <c r="E13" s="77"/>
      <c r="F13" s="49">
        <v>919</v>
      </c>
      <c r="G13" s="76"/>
      <c r="H13" s="45"/>
      <c r="I13" s="77"/>
      <c r="J13" s="49"/>
      <c r="K13" s="76"/>
      <c r="L13" s="45"/>
      <c r="M13" s="77"/>
      <c r="N13" s="49"/>
      <c r="O13" s="76"/>
      <c r="P13" s="45"/>
      <c r="Q13" s="77"/>
      <c r="R13" s="49"/>
      <c r="S13" s="76"/>
      <c r="T13" s="45"/>
      <c r="U13" s="77"/>
      <c r="V13" s="49"/>
      <c r="W13" s="76"/>
      <c r="X13" s="45"/>
      <c r="Y13" s="77"/>
      <c r="Z13" s="78">
        <v>234</v>
      </c>
      <c r="AA13" s="79"/>
      <c r="AE13" s="47"/>
    </row>
    <row r="14" spans="1:34">
      <c r="A14" s="25">
        <v>12</v>
      </c>
      <c r="B14" s="49"/>
      <c r="C14" s="76"/>
      <c r="D14" s="45"/>
      <c r="E14" s="77"/>
      <c r="F14" s="49">
        <v>531</v>
      </c>
      <c r="G14" s="76"/>
      <c r="H14" s="45"/>
      <c r="I14" s="77"/>
      <c r="J14" s="49"/>
      <c r="K14" s="76"/>
      <c r="L14" s="45"/>
      <c r="M14" s="77"/>
      <c r="N14" s="49"/>
      <c r="O14" s="76"/>
      <c r="P14" s="45"/>
      <c r="Q14" s="77"/>
      <c r="R14" s="49"/>
      <c r="S14" s="76"/>
      <c r="T14" s="45"/>
      <c r="U14" s="77"/>
      <c r="V14" s="49"/>
      <c r="W14" s="76"/>
      <c r="X14" s="45"/>
      <c r="Y14" s="77"/>
      <c r="Z14" s="78"/>
      <c r="AA14" s="79"/>
    </row>
    <row r="15" spans="1:34">
      <c r="A15" s="3">
        <v>13</v>
      </c>
      <c r="B15" s="49"/>
      <c r="C15" s="76"/>
      <c r="D15" s="45"/>
      <c r="E15" s="77"/>
      <c r="F15" s="49"/>
      <c r="G15" s="76"/>
      <c r="H15" s="45">
        <v>374</v>
      </c>
      <c r="I15" s="77"/>
      <c r="J15" s="49"/>
      <c r="K15" s="76"/>
      <c r="L15" s="45"/>
      <c r="M15" s="77"/>
      <c r="N15" s="49"/>
      <c r="O15" s="76"/>
      <c r="P15" s="45"/>
      <c r="Q15" s="77"/>
      <c r="R15" s="49"/>
      <c r="S15" s="76"/>
      <c r="T15" s="45"/>
      <c r="U15" s="77"/>
      <c r="V15" s="49"/>
      <c r="W15" s="76"/>
      <c r="X15" s="45"/>
      <c r="Y15" s="77"/>
      <c r="Z15" s="78"/>
      <c r="AA15" s="79"/>
    </row>
    <row r="16" spans="1:34">
      <c r="A16" s="25">
        <v>14</v>
      </c>
      <c r="B16" s="49"/>
      <c r="C16" s="76"/>
      <c r="D16" s="45"/>
      <c r="E16" s="77"/>
      <c r="F16" s="49"/>
      <c r="G16" s="76"/>
      <c r="H16" s="45">
        <v>126</v>
      </c>
      <c r="I16" s="77"/>
      <c r="J16" s="49"/>
      <c r="K16" s="76"/>
      <c r="L16" s="45"/>
      <c r="M16" s="77"/>
      <c r="N16" s="49"/>
      <c r="O16" s="76"/>
      <c r="P16" s="45"/>
      <c r="Q16" s="77"/>
      <c r="R16" s="49"/>
      <c r="S16" s="76"/>
      <c r="T16" s="45"/>
      <c r="U16" s="77"/>
      <c r="V16" s="49"/>
      <c r="W16" s="76"/>
      <c r="X16" s="45"/>
      <c r="Y16" s="77"/>
      <c r="Z16" s="78"/>
      <c r="AA16" s="79"/>
    </row>
    <row r="17" spans="1:27">
      <c r="A17" s="3">
        <v>15</v>
      </c>
      <c r="B17" s="49"/>
      <c r="C17" s="76"/>
      <c r="D17" s="45"/>
      <c r="E17" s="77"/>
      <c r="F17" s="49"/>
      <c r="G17" s="76"/>
      <c r="H17" s="45">
        <v>591</v>
      </c>
      <c r="I17" s="77"/>
      <c r="J17" s="49"/>
      <c r="K17" s="76"/>
      <c r="L17" s="45"/>
      <c r="M17" s="77"/>
      <c r="N17" s="49"/>
      <c r="O17" s="76"/>
      <c r="P17" s="45"/>
      <c r="Q17" s="77"/>
      <c r="R17" s="49"/>
      <c r="S17" s="76"/>
      <c r="T17" s="45"/>
      <c r="U17" s="77"/>
      <c r="V17" s="49"/>
      <c r="W17" s="76"/>
      <c r="X17" s="45"/>
      <c r="Y17" s="77"/>
      <c r="Z17" s="78"/>
      <c r="AA17" s="79"/>
    </row>
    <row r="18" spans="1:27">
      <c r="A18" s="25">
        <v>16</v>
      </c>
      <c r="B18" s="49"/>
      <c r="C18" s="76"/>
      <c r="D18" s="45"/>
      <c r="E18" s="77"/>
      <c r="F18" s="49"/>
      <c r="G18" s="76"/>
      <c r="H18" s="45">
        <v>99</v>
      </c>
      <c r="I18" s="77"/>
      <c r="J18" s="49"/>
      <c r="K18" s="76"/>
      <c r="L18" s="45"/>
      <c r="M18" s="77"/>
      <c r="N18" s="49"/>
      <c r="O18" s="76"/>
      <c r="P18" s="45"/>
      <c r="Q18" s="77"/>
      <c r="R18" s="49"/>
      <c r="S18" s="76"/>
      <c r="T18" s="45"/>
      <c r="U18" s="77"/>
      <c r="V18" s="49"/>
      <c r="W18" s="76"/>
      <c r="X18" s="45"/>
      <c r="Y18" s="77"/>
      <c r="Z18" s="78"/>
      <c r="AA18" s="79"/>
    </row>
    <row r="19" spans="1:27">
      <c r="A19" s="3">
        <v>17</v>
      </c>
      <c r="B19" s="49"/>
      <c r="C19" s="76"/>
      <c r="D19" s="45"/>
      <c r="E19" s="77"/>
      <c r="F19" s="49"/>
      <c r="G19" s="76"/>
      <c r="H19" s="45">
        <v>102</v>
      </c>
      <c r="I19" s="77"/>
      <c r="J19" s="49"/>
      <c r="K19" s="76"/>
      <c r="L19" s="45"/>
      <c r="M19" s="77"/>
      <c r="N19" s="49"/>
      <c r="O19" s="76"/>
      <c r="P19" s="45"/>
      <c r="Q19" s="77"/>
      <c r="R19" s="49"/>
      <c r="S19" s="76"/>
      <c r="T19" s="45"/>
      <c r="U19" s="77"/>
      <c r="V19" s="49"/>
      <c r="W19" s="76"/>
      <c r="X19" s="45"/>
      <c r="Y19" s="77"/>
      <c r="Z19" s="78"/>
      <c r="AA19" s="79"/>
    </row>
    <row r="20" spans="1:27">
      <c r="A20" s="25">
        <v>18</v>
      </c>
      <c r="B20" s="49"/>
      <c r="C20" s="76"/>
      <c r="D20" s="45"/>
      <c r="E20" s="77"/>
      <c r="F20" s="49"/>
      <c r="G20" s="76"/>
      <c r="H20" s="45"/>
      <c r="I20" s="77"/>
      <c r="J20" s="49">
        <v>0</v>
      </c>
      <c r="K20" s="76">
        <v>25</v>
      </c>
      <c r="L20" s="45"/>
      <c r="M20" s="77"/>
      <c r="N20" s="49"/>
      <c r="O20" s="76"/>
      <c r="P20" s="45"/>
      <c r="Q20" s="77"/>
      <c r="R20" s="49"/>
      <c r="S20" s="76"/>
      <c r="T20" s="45"/>
      <c r="U20" s="77"/>
      <c r="V20" s="49"/>
      <c r="W20" s="76"/>
      <c r="X20" s="45"/>
      <c r="Y20" s="77"/>
      <c r="Z20" s="78"/>
      <c r="AA20" s="79">
        <v>74</v>
      </c>
    </row>
    <row r="21" spans="1:27">
      <c r="A21" s="3">
        <v>19</v>
      </c>
      <c r="B21" s="49"/>
      <c r="C21" s="76"/>
      <c r="D21" s="45"/>
      <c r="E21" s="77"/>
      <c r="F21" s="49"/>
      <c r="G21" s="76"/>
      <c r="H21" s="45"/>
      <c r="I21" s="77"/>
      <c r="J21" s="49">
        <v>0</v>
      </c>
      <c r="K21" s="76">
        <v>25</v>
      </c>
      <c r="L21" s="45"/>
      <c r="M21" s="77"/>
      <c r="N21" s="49"/>
      <c r="O21" s="76"/>
      <c r="P21" s="45"/>
      <c r="Q21" s="77"/>
      <c r="R21" s="49"/>
      <c r="S21" s="76"/>
      <c r="T21" s="45"/>
      <c r="U21" s="77"/>
      <c r="V21" s="49"/>
      <c r="W21" s="76"/>
      <c r="X21" s="45"/>
      <c r="Y21" s="77"/>
      <c r="Z21" s="78"/>
      <c r="AA21" s="79"/>
    </row>
    <row r="22" spans="1:27">
      <c r="A22" s="25">
        <v>20</v>
      </c>
      <c r="B22" s="49"/>
      <c r="C22" s="76"/>
      <c r="D22" s="45"/>
      <c r="E22" s="77"/>
      <c r="F22" s="49"/>
      <c r="G22" s="76"/>
      <c r="H22" s="45"/>
      <c r="I22" s="77"/>
      <c r="J22" s="49">
        <v>184</v>
      </c>
      <c r="K22" s="76"/>
      <c r="L22" s="45"/>
      <c r="M22" s="77"/>
      <c r="N22" s="49"/>
      <c r="O22" s="76"/>
      <c r="P22" s="45"/>
      <c r="Q22" s="77"/>
      <c r="R22" s="49"/>
      <c r="S22" s="76"/>
      <c r="T22" s="45"/>
      <c r="U22" s="77"/>
      <c r="V22" s="49"/>
      <c r="W22" s="76"/>
      <c r="X22" s="45"/>
      <c r="Y22" s="77"/>
      <c r="Z22" s="78"/>
      <c r="AA22" s="79"/>
    </row>
    <row r="23" spans="1:27">
      <c r="A23" s="3">
        <v>21</v>
      </c>
      <c r="B23" s="49"/>
      <c r="C23" s="76"/>
      <c r="D23" s="45"/>
      <c r="E23" s="77"/>
      <c r="F23" s="49"/>
      <c r="G23" s="76"/>
      <c r="H23" s="45"/>
      <c r="I23" s="77"/>
      <c r="J23" s="49">
        <v>123</v>
      </c>
      <c r="K23" s="76"/>
      <c r="L23" s="45"/>
      <c r="M23" s="77"/>
      <c r="N23" s="49"/>
      <c r="O23" s="76"/>
      <c r="P23" s="45"/>
      <c r="Q23" s="77"/>
      <c r="R23" s="49"/>
      <c r="S23" s="76"/>
      <c r="T23" s="45"/>
      <c r="U23" s="77"/>
      <c r="V23" s="49"/>
      <c r="W23" s="76"/>
      <c r="X23" s="45"/>
      <c r="Y23" s="77"/>
      <c r="Z23" s="78"/>
      <c r="AA23" s="79"/>
    </row>
    <row r="24" spans="1:27">
      <c r="A24" s="25">
        <v>22</v>
      </c>
      <c r="B24" s="49"/>
      <c r="C24" s="76"/>
      <c r="D24" s="45"/>
      <c r="E24" s="77"/>
      <c r="F24" s="49"/>
      <c r="G24" s="76"/>
      <c r="H24" s="45"/>
      <c r="I24" s="77"/>
      <c r="J24" s="49"/>
      <c r="K24" s="76"/>
      <c r="L24" s="45">
        <v>361</v>
      </c>
      <c r="M24" s="77"/>
      <c r="N24" s="49"/>
      <c r="O24" s="76"/>
      <c r="P24" s="45"/>
      <c r="Q24" s="77"/>
      <c r="R24" s="49"/>
      <c r="S24" s="76"/>
      <c r="T24" s="45"/>
      <c r="U24" s="77"/>
      <c r="V24" s="49"/>
      <c r="W24" s="76"/>
      <c r="X24" s="45"/>
      <c r="Y24" s="77"/>
      <c r="Z24" s="78"/>
      <c r="AA24" s="79"/>
    </row>
    <row r="25" spans="1:27" ht="12" customHeight="1">
      <c r="A25" s="3">
        <v>23</v>
      </c>
      <c r="B25" s="49"/>
      <c r="C25" s="76"/>
      <c r="D25" s="45"/>
      <c r="E25" s="77"/>
      <c r="F25" s="49"/>
      <c r="G25" s="76"/>
      <c r="H25" s="45"/>
      <c r="I25" s="77"/>
      <c r="J25" s="49"/>
      <c r="K25" s="76"/>
      <c r="L25" s="45">
        <v>218</v>
      </c>
      <c r="M25" s="77"/>
      <c r="N25" s="49"/>
      <c r="O25" s="76"/>
      <c r="P25" s="45"/>
      <c r="Q25" s="77"/>
      <c r="R25" s="49"/>
      <c r="S25" s="76"/>
      <c r="T25" s="45"/>
      <c r="U25" s="77"/>
      <c r="V25" s="49"/>
      <c r="W25" s="76"/>
      <c r="X25" s="45"/>
      <c r="Y25" s="77"/>
      <c r="Z25" s="78"/>
      <c r="AA25" s="79"/>
    </row>
    <row r="26" spans="1:27">
      <c r="A26" s="25">
        <v>24</v>
      </c>
      <c r="B26" s="49"/>
      <c r="C26" s="76"/>
      <c r="D26" s="45"/>
      <c r="E26" s="77"/>
      <c r="F26" s="49"/>
      <c r="G26" s="76"/>
      <c r="H26" s="45"/>
      <c r="I26" s="77"/>
      <c r="J26" s="49"/>
      <c r="K26" s="76"/>
      <c r="L26" s="45">
        <v>413</v>
      </c>
      <c r="M26" s="77"/>
      <c r="N26" s="49"/>
      <c r="O26" s="76"/>
      <c r="P26" s="45"/>
      <c r="Q26" s="77"/>
      <c r="R26" s="49"/>
      <c r="S26" s="76"/>
      <c r="T26" s="45"/>
      <c r="U26" s="77"/>
      <c r="V26" s="49"/>
      <c r="W26" s="76"/>
      <c r="X26" s="45"/>
      <c r="Y26" s="77"/>
      <c r="Z26" s="78">
        <v>50</v>
      </c>
      <c r="AA26" s="79"/>
    </row>
    <row r="27" spans="1:27" ht="13.5" thickBot="1">
      <c r="A27" s="25">
        <v>25</v>
      </c>
      <c r="B27" s="49"/>
      <c r="C27" s="76"/>
      <c r="D27" s="45"/>
      <c r="E27" s="77"/>
      <c r="F27" s="49"/>
      <c r="G27" s="76"/>
      <c r="H27" s="45"/>
      <c r="I27" s="77"/>
      <c r="J27" s="49"/>
      <c r="K27" s="76"/>
      <c r="L27" s="45">
        <v>592</v>
      </c>
      <c r="M27" s="77"/>
      <c r="N27" s="49"/>
      <c r="O27" s="76"/>
      <c r="P27" s="45"/>
      <c r="Q27" s="77"/>
      <c r="R27" s="49"/>
      <c r="S27" s="76"/>
      <c r="T27" s="45"/>
      <c r="U27" s="77"/>
      <c r="V27" s="49"/>
      <c r="W27" s="76"/>
      <c r="X27" s="45"/>
      <c r="Y27" s="77"/>
      <c r="Z27" s="78"/>
      <c r="AA27" s="79"/>
    </row>
    <row r="28" spans="1:27" ht="105" customHeight="1">
      <c r="A28" s="85" t="s">
        <v>0</v>
      </c>
      <c r="B28" s="88" t="str">
        <f>+B1</f>
        <v>Ejnar (4)</v>
      </c>
      <c r="C28" s="89"/>
      <c r="D28" s="90" t="str">
        <f>+D1</f>
        <v>Bajads (4)</v>
      </c>
      <c r="E28" s="91"/>
      <c r="F28" s="88" t="str">
        <f>+F1</f>
        <v>Kim Vagn (4)</v>
      </c>
      <c r="G28" s="89"/>
      <c r="H28" s="90" t="str">
        <f>+H1</f>
        <v>Berg (5)</v>
      </c>
      <c r="I28" s="91"/>
      <c r="J28" s="88" t="str">
        <f>+J1</f>
        <v>Kromanden (4)</v>
      </c>
      <c r="K28" s="89"/>
      <c r="L28" s="90" t="str">
        <f>+L1</f>
        <v>Formanden (4)</v>
      </c>
      <c r="M28" s="91"/>
      <c r="N28" s="88" t="str">
        <f>+N1</f>
        <v>Damborg (5)</v>
      </c>
      <c r="O28" s="89"/>
      <c r="P28" s="90" t="str">
        <f>+P1</f>
        <v>Karl Oskar (4)</v>
      </c>
      <c r="Q28" s="91"/>
      <c r="R28" s="88" t="str">
        <f>+R1</f>
        <v>Poker (5)</v>
      </c>
      <c r="S28" s="89"/>
      <c r="T28" s="90" t="str">
        <f>+T1</f>
        <v>Rytter (4)</v>
      </c>
      <c r="U28" s="91"/>
      <c r="V28" s="88" t="str">
        <f>+V1</f>
        <v>Benny (4)</v>
      </c>
      <c r="W28" s="89"/>
      <c r="X28" s="90" t="str">
        <f>+X1</f>
        <v>Carlo (5)</v>
      </c>
      <c r="Y28" s="91"/>
      <c r="Z28" s="4" t="s">
        <v>2</v>
      </c>
      <c r="AA28" s="5" t="s">
        <v>3</v>
      </c>
    </row>
    <row r="29" spans="1:27" ht="38.25" customHeight="1" thickBot="1">
      <c r="A29" s="86"/>
      <c r="B29" s="6" t="s">
        <v>4</v>
      </c>
      <c r="C29" s="7" t="s">
        <v>5</v>
      </c>
      <c r="D29" s="6" t="s">
        <v>4</v>
      </c>
      <c r="E29" s="7" t="s">
        <v>5</v>
      </c>
      <c r="F29" s="6" t="s">
        <v>4</v>
      </c>
      <c r="G29" s="7" t="s">
        <v>5</v>
      </c>
      <c r="H29" s="6" t="s">
        <v>4</v>
      </c>
      <c r="I29" s="7" t="s">
        <v>5</v>
      </c>
      <c r="J29" s="6" t="s">
        <v>4</v>
      </c>
      <c r="K29" s="7" t="s">
        <v>5</v>
      </c>
      <c r="L29" s="6" t="s">
        <v>4</v>
      </c>
      <c r="M29" s="7" t="s">
        <v>5</v>
      </c>
      <c r="N29" s="6" t="s">
        <v>4</v>
      </c>
      <c r="O29" s="7" t="s">
        <v>5</v>
      </c>
      <c r="P29" s="6" t="s">
        <v>4</v>
      </c>
      <c r="Q29" s="7" t="s">
        <v>5</v>
      </c>
      <c r="R29" s="6" t="s">
        <v>4</v>
      </c>
      <c r="S29" s="7" t="s">
        <v>5</v>
      </c>
      <c r="T29" s="6" t="s">
        <v>4</v>
      </c>
      <c r="U29" s="7" t="s">
        <v>5</v>
      </c>
      <c r="V29" s="6" t="s">
        <v>4</v>
      </c>
      <c r="W29" s="7" t="s">
        <v>5</v>
      </c>
      <c r="X29" s="6" t="s">
        <v>4</v>
      </c>
      <c r="Y29" s="7" t="s">
        <v>5</v>
      </c>
      <c r="Z29" s="6" t="s">
        <v>4</v>
      </c>
      <c r="AA29" s="8" t="s">
        <v>4</v>
      </c>
    </row>
    <row r="30" spans="1:27">
      <c r="A30" s="25">
        <v>26</v>
      </c>
      <c r="B30" s="49"/>
      <c r="C30" s="76"/>
      <c r="D30" s="45"/>
      <c r="E30" s="77"/>
      <c r="F30" s="49"/>
      <c r="G30" s="76"/>
      <c r="H30" s="45"/>
      <c r="I30" s="77"/>
      <c r="J30" s="49"/>
      <c r="K30" s="76"/>
      <c r="L30" s="45"/>
      <c r="M30" s="77"/>
      <c r="N30" s="49">
        <v>434</v>
      </c>
      <c r="O30" s="76"/>
      <c r="P30" s="45"/>
      <c r="Q30" s="77"/>
      <c r="R30" s="49"/>
      <c r="S30" s="76"/>
      <c r="T30" s="45"/>
      <c r="U30" s="77"/>
      <c r="V30" s="49"/>
      <c r="W30" s="76"/>
      <c r="X30" s="45"/>
      <c r="Y30" s="77"/>
      <c r="Z30" s="78"/>
      <c r="AA30" s="79"/>
    </row>
    <row r="31" spans="1:27">
      <c r="A31" s="25">
        <v>27</v>
      </c>
      <c r="B31" s="49"/>
      <c r="C31" s="76"/>
      <c r="D31" s="45">
        <v>50</v>
      </c>
      <c r="E31" s="77"/>
      <c r="F31" s="49"/>
      <c r="G31" s="76"/>
      <c r="H31" s="45"/>
      <c r="I31" s="77"/>
      <c r="J31" s="49"/>
      <c r="K31" s="76"/>
      <c r="L31" s="45"/>
      <c r="M31" s="77"/>
      <c r="N31" s="49">
        <v>0</v>
      </c>
      <c r="O31" s="76">
        <v>25</v>
      </c>
      <c r="P31" s="45"/>
      <c r="Q31" s="77"/>
      <c r="R31" s="49"/>
      <c r="S31" s="76"/>
      <c r="T31" s="45"/>
      <c r="U31" s="77"/>
      <c r="V31" s="49"/>
      <c r="W31" s="76"/>
      <c r="X31" s="45"/>
      <c r="Y31" s="77"/>
      <c r="Z31" s="78"/>
      <c r="AA31" s="79"/>
    </row>
    <row r="32" spans="1:27">
      <c r="A32" s="25">
        <v>28</v>
      </c>
      <c r="B32" s="49"/>
      <c r="C32" s="76"/>
      <c r="D32" s="45"/>
      <c r="E32" s="77"/>
      <c r="F32" s="49"/>
      <c r="G32" s="76"/>
      <c r="H32" s="45"/>
      <c r="I32" s="77"/>
      <c r="J32" s="49"/>
      <c r="K32" s="76"/>
      <c r="L32" s="45"/>
      <c r="M32" s="77"/>
      <c r="N32" s="49">
        <v>411</v>
      </c>
      <c r="O32" s="76"/>
      <c r="P32" s="45"/>
      <c r="Q32" s="77"/>
      <c r="R32" s="49"/>
      <c r="S32" s="76"/>
      <c r="T32" s="45"/>
      <c r="U32" s="77"/>
      <c r="V32" s="49"/>
      <c r="W32" s="76"/>
      <c r="X32" s="45"/>
      <c r="Y32" s="77"/>
      <c r="Z32" s="78"/>
      <c r="AA32" s="79"/>
    </row>
    <row r="33" spans="1:27">
      <c r="A33" s="3">
        <v>29</v>
      </c>
      <c r="B33" s="49"/>
      <c r="C33" s="76"/>
      <c r="D33" s="45"/>
      <c r="E33" s="77"/>
      <c r="F33" s="49"/>
      <c r="G33" s="76"/>
      <c r="H33" s="45"/>
      <c r="I33" s="77"/>
      <c r="J33" s="49"/>
      <c r="K33" s="76"/>
      <c r="L33" s="45"/>
      <c r="M33" s="77"/>
      <c r="N33" s="49">
        <v>481</v>
      </c>
      <c r="O33" s="76"/>
      <c r="P33" s="45"/>
      <c r="Q33" s="77"/>
      <c r="R33" s="49"/>
      <c r="S33" s="76"/>
      <c r="T33" s="45"/>
      <c r="U33" s="77"/>
      <c r="V33" s="49"/>
      <c r="W33" s="76"/>
      <c r="X33" s="45"/>
      <c r="Y33" s="77"/>
      <c r="Z33" s="78"/>
      <c r="AA33" s="79"/>
    </row>
    <row r="34" spans="1:27">
      <c r="A34" s="25">
        <v>30</v>
      </c>
      <c r="B34" s="49"/>
      <c r="C34" s="76"/>
      <c r="D34" s="45"/>
      <c r="E34" s="77"/>
      <c r="F34" s="49"/>
      <c r="G34" s="76"/>
      <c r="H34" s="45"/>
      <c r="I34" s="77"/>
      <c r="J34" s="49"/>
      <c r="K34" s="76"/>
      <c r="L34" s="45"/>
      <c r="M34" s="77"/>
      <c r="N34" s="49">
        <v>0</v>
      </c>
      <c r="O34" s="76">
        <v>25</v>
      </c>
      <c r="P34" s="45"/>
      <c r="Q34" s="77"/>
      <c r="R34" s="49"/>
      <c r="S34" s="76"/>
      <c r="T34" s="45"/>
      <c r="U34" s="77"/>
      <c r="V34" s="49"/>
      <c r="W34" s="76"/>
      <c r="X34" s="45"/>
      <c r="Y34" s="77"/>
      <c r="Z34" s="78"/>
      <c r="AA34" s="79"/>
    </row>
    <row r="35" spans="1:27">
      <c r="A35" s="3">
        <v>31</v>
      </c>
      <c r="B35" s="49"/>
      <c r="C35" s="76"/>
      <c r="D35" s="45"/>
      <c r="E35" s="77"/>
      <c r="F35" s="49"/>
      <c r="G35" s="76"/>
      <c r="H35" s="45"/>
      <c r="I35" s="77"/>
      <c r="J35" s="49"/>
      <c r="K35" s="76"/>
      <c r="L35" s="45"/>
      <c r="M35" s="77"/>
      <c r="N35" s="49"/>
      <c r="O35" s="76"/>
      <c r="P35" s="45">
        <v>118</v>
      </c>
      <c r="Q35" s="77"/>
      <c r="R35" s="49"/>
      <c r="S35" s="76"/>
      <c r="T35" s="45"/>
      <c r="U35" s="77"/>
      <c r="V35" s="49"/>
      <c r="W35" s="76"/>
      <c r="X35" s="45"/>
      <c r="Y35" s="77"/>
      <c r="Z35" s="78"/>
      <c r="AA35" s="79"/>
    </row>
    <row r="36" spans="1:27">
      <c r="A36" s="25">
        <v>32</v>
      </c>
      <c r="B36" s="49"/>
      <c r="C36" s="76"/>
      <c r="D36" s="45"/>
      <c r="E36" s="77"/>
      <c r="F36" s="49"/>
      <c r="G36" s="76"/>
      <c r="H36" s="45"/>
      <c r="I36" s="77"/>
      <c r="J36" s="49"/>
      <c r="K36" s="76"/>
      <c r="L36" s="45"/>
      <c r="M36" s="77"/>
      <c r="N36" s="49"/>
      <c r="O36" s="76"/>
      <c r="P36" s="45">
        <v>55</v>
      </c>
      <c r="Q36" s="77"/>
      <c r="R36" s="49"/>
      <c r="S36" s="76"/>
      <c r="T36" s="45"/>
      <c r="U36" s="77"/>
      <c r="V36" s="49"/>
      <c r="W36" s="76"/>
      <c r="X36" s="45"/>
      <c r="Y36" s="77"/>
      <c r="Z36" s="78"/>
      <c r="AA36" s="79"/>
    </row>
    <row r="37" spans="1:27">
      <c r="A37" s="3">
        <v>33</v>
      </c>
      <c r="B37" s="49"/>
      <c r="C37" s="76"/>
      <c r="D37" s="45"/>
      <c r="E37" s="77"/>
      <c r="F37" s="49"/>
      <c r="G37" s="76"/>
      <c r="H37" s="45"/>
      <c r="I37" s="77"/>
      <c r="J37" s="49"/>
      <c r="K37" s="76"/>
      <c r="L37" s="45"/>
      <c r="M37" s="77"/>
      <c r="N37" s="49"/>
      <c r="O37" s="76"/>
      <c r="P37" s="45">
        <v>229</v>
      </c>
      <c r="Q37" s="77"/>
      <c r="R37" s="49"/>
      <c r="S37" s="76"/>
      <c r="T37" s="45"/>
      <c r="U37" s="77"/>
      <c r="V37" s="49"/>
      <c r="W37" s="76"/>
      <c r="X37" s="45"/>
      <c r="Y37" s="77"/>
      <c r="Z37" s="78">
        <v>27</v>
      </c>
      <c r="AA37" s="79"/>
    </row>
    <row r="38" spans="1:27">
      <c r="A38" s="25">
        <v>34</v>
      </c>
      <c r="B38" s="49"/>
      <c r="C38" s="76"/>
      <c r="D38" s="45"/>
      <c r="E38" s="77"/>
      <c r="F38" s="49"/>
      <c r="G38" s="76"/>
      <c r="H38" s="45"/>
      <c r="I38" s="77"/>
      <c r="J38" s="49"/>
      <c r="K38" s="76"/>
      <c r="L38" s="45"/>
      <c r="M38" s="77"/>
      <c r="N38" s="49"/>
      <c r="O38" s="76"/>
      <c r="P38" s="45">
        <v>183</v>
      </c>
      <c r="Q38" s="77"/>
      <c r="R38" s="49"/>
      <c r="S38" s="76"/>
      <c r="T38" s="45"/>
      <c r="U38" s="77"/>
      <c r="V38" s="49"/>
      <c r="W38" s="76"/>
      <c r="X38" s="80"/>
      <c r="Y38" s="77"/>
      <c r="Z38" s="78"/>
      <c r="AA38" s="79">
        <v>0</v>
      </c>
    </row>
    <row r="39" spans="1:27">
      <c r="A39" s="3">
        <v>35</v>
      </c>
      <c r="B39" s="49"/>
      <c r="C39" s="76"/>
      <c r="D39" s="45"/>
      <c r="E39" s="77"/>
      <c r="F39" s="49"/>
      <c r="G39" s="76"/>
      <c r="H39" s="45"/>
      <c r="I39" s="77"/>
      <c r="J39" s="49"/>
      <c r="K39" s="76"/>
      <c r="L39" s="45"/>
      <c r="M39" s="77"/>
      <c r="N39" s="49"/>
      <c r="O39" s="76"/>
      <c r="P39" s="45"/>
      <c r="Q39" s="77"/>
      <c r="R39" s="49">
        <v>0</v>
      </c>
      <c r="S39" s="76">
        <v>25</v>
      </c>
      <c r="T39" s="45"/>
      <c r="U39" s="77"/>
      <c r="V39" s="49"/>
      <c r="W39" s="76"/>
      <c r="X39" s="45"/>
      <c r="Y39" s="77"/>
      <c r="Z39" s="78"/>
      <c r="AA39" s="79"/>
    </row>
    <row r="40" spans="1:27">
      <c r="A40" s="25">
        <v>36</v>
      </c>
      <c r="B40" s="49"/>
      <c r="C40" s="76"/>
      <c r="D40" s="45"/>
      <c r="E40" s="77"/>
      <c r="F40" s="49"/>
      <c r="G40" s="76"/>
      <c r="H40" s="45"/>
      <c r="I40" s="77"/>
      <c r="J40" s="49"/>
      <c r="K40" s="76"/>
      <c r="L40" s="45"/>
      <c r="M40" s="77"/>
      <c r="N40" s="49"/>
      <c r="O40" s="76"/>
      <c r="P40" s="45"/>
      <c r="Q40" s="77"/>
      <c r="R40" s="49">
        <v>0</v>
      </c>
      <c r="S40" s="76">
        <v>25</v>
      </c>
      <c r="T40" s="45"/>
      <c r="U40" s="77"/>
      <c r="V40" s="49"/>
      <c r="W40" s="76"/>
      <c r="X40" s="45"/>
      <c r="Y40" s="77"/>
      <c r="Z40" s="78"/>
      <c r="AA40" s="79"/>
    </row>
    <row r="41" spans="1:27">
      <c r="A41" s="3">
        <v>37</v>
      </c>
      <c r="B41" s="49"/>
      <c r="C41" s="76"/>
      <c r="D41" s="45"/>
      <c r="E41" s="77"/>
      <c r="F41" s="49"/>
      <c r="G41" s="76"/>
      <c r="H41" s="45"/>
      <c r="I41" s="77"/>
      <c r="J41" s="49"/>
      <c r="K41" s="76"/>
      <c r="L41" s="45"/>
      <c r="M41" s="77"/>
      <c r="N41" s="49"/>
      <c r="O41" s="76"/>
      <c r="P41" s="45"/>
      <c r="Q41" s="77"/>
      <c r="R41" s="49">
        <v>139</v>
      </c>
      <c r="S41" s="76"/>
      <c r="T41" s="45"/>
      <c r="U41" s="77"/>
      <c r="V41" s="49"/>
      <c r="W41" s="76"/>
      <c r="X41" s="45"/>
      <c r="Y41" s="77"/>
      <c r="Z41" s="78"/>
      <c r="AA41" s="79"/>
    </row>
    <row r="42" spans="1:27">
      <c r="A42" s="25">
        <v>38</v>
      </c>
      <c r="B42" s="49"/>
      <c r="C42" s="76"/>
      <c r="D42" s="45"/>
      <c r="E42" s="77"/>
      <c r="F42" s="49"/>
      <c r="G42" s="76"/>
      <c r="H42" s="45"/>
      <c r="I42" s="77"/>
      <c r="J42" s="49"/>
      <c r="K42" s="76"/>
      <c r="L42" s="45"/>
      <c r="M42" s="77"/>
      <c r="N42" s="49"/>
      <c r="O42" s="76"/>
      <c r="P42" s="45"/>
      <c r="Q42" s="77"/>
      <c r="R42" s="49">
        <v>432</v>
      </c>
      <c r="S42" s="76"/>
      <c r="T42" s="45"/>
      <c r="U42" s="77"/>
      <c r="V42" s="49"/>
      <c r="W42" s="76"/>
      <c r="X42" s="45"/>
      <c r="Y42" s="77"/>
      <c r="Z42" s="78"/>
      <c r="AA42" s="79">
        <v>0</v>
      </c>
    </row>
    <row r="43" spans="1:27">
      <c r="A43" s="3">
        <v>39</v>
      </c>
      <c r="B43" s="49"/>
      <c r="C43" s="76"/>
      <c r="D43" s="45"/>
      <c r="E43" s="77"/>
      <c r="F43" s="49"/>
      <c r="G43" s="76"/>
      <c r="H43" s="45"/>
      <c r="I43" s="77"/>
      <c r="J43" s="49"/>
      <c r="K43" s="76"/>
      <c r="L43" s="45"/>
      <c r="M43" s="77"/>
      <c r="N43" s="49"/>
      <c r="O43" s="76"/>
      <c r="P43" s="45"/>
      <c r="Q43" s="77"/>
      <c r="R43" s="49">
        <v>85</v>
      </c>
      <c r="S43" s="76"/>
      <c r="T43" s="45"/>
      <c r="U43" s="77"/>
      <c r="V43" s="49"/>
      <c r="W43" s="76"/>
      <c r="X43" s="45"/>
      <c r="Y43" s="77"/>
      <c r="Z43" s="78"/>
      <c r="AA43" s="79">
        <v>0</v>
      </c>
    </row>
    <row r="44" spans="1:27">
      <c r="A44" s="25">
        <v>40</v>
      </c>
      <c r="B44" s="49"/>
      <c r="C44" s="76"/>
      <c r="D44" s="45"/>
      <c r="E44" s="77"/>
      <c r="F44" s="49"/>
      <c r="G44" s="76"/>
      <c r="H44" s="45"/>
      <c r="I44" s="77"/>
      <c r="J44" s="49"/>
      <c r="K44" s="76"/>
      <c r="L44" s="45"/>
      <c r="M44" s="77"/>
      <c r="N44" s="49"/>
      <c r="O44" s="76"/>
      <c r="P44" s="45"/>
      <c r="Q44" s="77"/>
      <c r="R44" s="49"/>
      <c r="S44" s="76"/>
      <c r="T44" s="45">
        <v>0</v>
      </c>
      <c r="U44" s="77">
        <v>25</v>
      </c>
      <c r="V44" s="49">
        <v>50</v>
      </c>
      <c r="W44" s="76"/>
      <c r="X44" s="45"/>
      <c r="Y44" s="77"/>
      <c r="Z44" s="78"/>
      <c r="AA44" s="79"/>
    </row>
    <row r="45" spans="1:27">
      <c r="A45" s="3">
        <v>41</v>
      </c>
      <c r="B45" s="49"/>
      <c r="C45" s="76"/>
      <c r="D45" s="45"/>
      <c r="E45" s="77"/>
      <c r="F45" s="49"/>
      <c r="G45" s="76"/>
      <c r="H45" s="45"/>
      <c r="I45" s="77"/>
      <c r="J45" s="49"/>
      <c r="K45" s="76"/>
      <c r="L45" s="45"/>
      <c r="M45" s="77"/>
      <c r="N45" s="49"/>
      <c r="O45" s="76"/>
      <c r="P45" s="45"/>
      <c r="Q45" s="77"/>
      <c r="R45" s="49"/>
      <c r="S45" s="76"/>
      <c r="T45" s="45">
        <v>332</v>
      </c>
      <c r="U45" s="77"/>
      <c r="V45" s="49"/>
      <c r="W45" s="76"/>
      <c r="X45" s="45"/>
      <c r="Y45" s="77"/>
      <c r="Z45" s="78">
        <v>44</v>
      </c>
      <c r="AA45" s="79">
        <v>0</v>
      </c>
    </row>
    <row r="46" spans="1:27">
      <c r="A46" s="25">
        <v>42</v>
      </c>
      <c r="B46" s="49"/>
      <c r="C46" s="76"/>
      <c r="D46" s="45"/>
      <c r="E46" s="77"/>
      <c r="F46" s="49"/>
      <c r="G46" s="76"/>
      <c r="H46" s="45"/>
      <c r="I46" s="77"/>
      <c r="J46" s="49"/>
      <c r="K46" s="76"/>
      <c r="L46" s="45"/>
      <c r="M46" s="77"/>
      <c r="N46" s="49"/>
      <c r="O46" s="76"/>
      <c r="P46" s="45"/>
      <c r="Q46" s="77"/>
      <c r="R46" s="49"/>
      <c r="S46" s="76"/>
      <c r="T46" s="45">
        <v>172</v>
      </c>
      <c r="U46" s="77"/>
      <c r="V46" s="49"/>
      <c r="W46" s="76"/>
      <c r="X46" s="45"/>
      <c r="Y46" s="77"/>
      <c r="Z46" s="78">
        <v>34</v>
      </c>
      <c r="AA46" s="79">
        <v>0</v>
      </c>
    </row>
    <row r="47" spans="1:27">
      <c r="A47" s="3">
        <v>43</v>
      </c>
      <c r="B47" s="49"/>
      <c r="C47" s="76"/>
      <c r="D47" s="45"/>
      <c r="E47" s="77"/>
      <c r="F47" s="49"/>
      <c r="G47" s="76"/>
      <c r="H47" s="45"/>
      <c r="I47" s="77"/>
      <c r="J47" s="49"/>
      <c r="K47" s="76"/>
      <c r="L47" s="45"/>
      <c r="M47" s="77"/>
      <c r="N47" s="49"/>
      <c r="O47" s="76"/>
      <c r="P47" s="45"/>
      <c r="Q47" s="77"/>
      <c r="R47" s="49"/>
      <c r="S47" s="76"/>
      <c r="T47" s="45">
        <v>195</v>
      </c>
      <c r="U47" s="77"/>
      <c r="V47" s="49"/>
      <c r="W47" s="76"/>
      <c r="X47" s="45"/>
      <c r="Y47" s="77"/>
      <c r="Z47" s="78"/>
      <c r="AA47" s="79">
        <v>0</v>
      </c>
    </row>
    <row r="48" spans="1:27">
      <c r="A48" s="25">
        <v>44</v>
      </c>
      <c r="B48" s="49"/>
      <c r="C48" s="76"/>
      <c r="D48" s="45"/>
      <c r="E48" s="77"/>
      <c r="F48" s="49"/>
      <c r="G48" s="76"/>
      <c r="H48" s="45"/>
      <c r="I48" s="77"/>
      <c r="J48" s="49"/>
      <c r="K48" s="76"/>
      <c r="L48" s="45"/>
      <c r="M48" s="77"/>
      <c r="N48" s="49"/>
      <c r="O48" s="76"/>
      <c r="P48" s="45"/>
      <c r="Q48" s="77"/>
      <c r="R48" s="49"/>
      <c r="S48" s="76"/>
      <c r="T48" s="45"/>
      <c r="U48" s="77"/>
      <c r="V48" s="49">
        <v>0</v>
      </c>
      <c r="W48" s="76">
        <v>25</v>
      </c>
      <c r="X48" s="45"/>
      <c r="Y48" s="77"/>
      <c r="Z48" s="78"/>
      <c r="AA48" s="79"/>
    </row>
    <row r="49" spans="1:30">
      <c r="A49" s="3">
        <v>45</v>
      </c>
      <c r="B49" s="49"/>
      <c r="C49" s="76"/>
      <c r="D49" s="45"/>
      <c r="E49" s="77"/>
      <c r="F49" s="49"/>
      <c r="G49" s="76"/>
      <c r="H49" s="45"/>
      <c r="I49" s="77"/>
      <c r="J49" s="49"/>
      <c r="K49" s="76"/>
      <c r="L49" s="45"/>
      <c r="M49" s="77"/>
      <c r="N49" s="49"/>
      <c r="O49" s="76"/>
      <c r="P49" s="45"/>
      <c r="Q49" s="77"/>
      <c r="R49" s="49"/>
      <c r="S49" s="76"/>
      <c r="T49" s="45"/>
      <c r="U49" s="77"/>
      <c r="V49" s="49">
        <v>94</v>
      </c>
      <c r="W49" s="76"/>
      <c r="X49" s="45"/>
      <c r="Y49" s="77"/>
      <c r="Z49" s="78"/>
      <c r="AA49" s="79"/>
    </row>
    <row r="50" spans="1:30">
      <c r="A50" s="25">
        <v>46</v>
      </c>
      <c r="B50" s="49"/>
      <c r="C50" s="76"/>
      <c r="D50" s="45"/>
      <c r="E50" s="77"/>
      <c r="F50" s="49"/>
      <c r="G50" s="76"/>
      <c r="H50" s="45"/>
      <c r="I50" s="77"/>
      <c r="J50" s="49"/>
      <c r="K50" s="76"/>
      <c r="L50" s="45"/>
      <c r="M50" s="77"/>
      <c r="N50" s="49"/>
      <c r="O50" s="76"/>
      <c r="P50" s="45"/>
      <c r="Q50" s="77"/>
      <c r="R50" s="49"/>
      <c r="S50" s="76"/>
      <c r="T50" s="45"/>
      <c r="U50" s="77"/>
      <c r="V50" s="49">
        <v>447</v>
      </c>
      <c r="W50" s="76"/>
      <c r="X50" s="45">
        <v>50</v>
      </c>
      <c r="Y50" s="77"/>
      <c r="Z50" s="78">
        <v>0</v>
      </c>
      <c r="AA50" s="79"/>
    </row>
    <row r="51" spans="1:30">
      <c r="A51" s="3">
        <v>47</v>
      </c>
      <c r="B51" s="49"/>
      <c r="C51" s="76"/>
      <c r="D51" s="45"/>
      <c r="E51" s="77"/>
      <c r="F51" s="49"/>
      <c r="G51" s="76"/>
      <c r="H51" s="45"/>
      <c r="I51" s="77"/>
      <c r="J51" s="49"/>
      <c r="K51" s="76"/>
      <c r="L51" s="45">
        <v>50</v>
      </c>
      <c r="M51" s="77"/>
      <c r="N51" s="49"/>
      <c r="O51" s="76"/>
      <c r="P51" s="45"/>
      <c r="Q51" s="77"/>
      <c r="R51" s="49"/>
      <c r="S51" s="76"/>
      <c r="T51" s="45"/>
      <c r="U51" s="77"/>
      <c r="V51" s="49">
        <v>0</v>
      </c>
      <c r="W51" s="76">
        <v>25</v>
      </c>
      <c r="X51" s="45"/>
      <c r="Y51" s="77"/>
      <c r="Z51" s="78"/>
      <c r="AA51" s="79">
        <v>50</v>
      </c>
    </row>
    <row r="52" spans="1:30">
      <c r="A52" s="25">
        <v>48</v>
      </c>
      <c r="B52" s="49"/>
      <c r="C52" s="76"/>
      <c r="D52" s="45"/>
      <c r="E52" s="77"/>
      <c r="F52" s="49"/>
      <c r="G52" s="76"/>
      <c r="H52" s="45"/>
      <c r="I52" s="77"/>
      <c r="J52" s="49"/>
      <c r="K52" s="76"/>
      <c r="L52" s="45"/>
      <c r="M52" s="77"/>
      <c r="N52" s="49"/>
      <c r="O52" s="76"/>
      <c r="P52" s="45"/>
      <c r="Q52" s="77"/>
      <c r="R52" s="49"/>
      <c r="S52" s="76"/>
      <c r="T52" s="45"/>
      <c r="U52" s="77"/>
      <c r="V52" s="49"/>
      <c r="W52" s="76"/>
      <c r="X52" s="45">
        <v>1482</v>
      </c>
      <c r="Y52" s="77"/>
      <c r="Z52" s="78"/>
      <c r="AA52" s="79">
        <v>0</v>
      </c>
    </row>
    <row r="53" spans="1:30">
      <c r="A53" s="3">
        <v>49</v>
      </c>
      <c r="B53" s="49"/>
      <c r="C53" s="76"/>
      <c r="D53" s="45"/>
      <c r="E53" s="77"/>
      <c r="F53" s="49"/>
      <c r="G53" s="76"/>
      <c r="H53" s="45"/>
      <c r="I53" s="77"/>
      <c r="J53" s="49"/>
      <c r="K53" s="76"/>
      <c r="L53" s="45"/>
      <c r="M53" s="77"/>
      <c r="N53" s="49">
        <v>75</v>
      </c>
      <c r="O53" s="76"/>
      <c r="P53" s="45"/>
      <c r="Q53" s="77"/>
      <c r="R53" s="49"/>
      <c r="S53" s="76"/>
      <c r="T53" s="45"/>
      <c r="U53" s="77"/>
      <c r="V53" s="49"/>
      <c r="W53" s="76"/>
      <c r="X53" s="45">
        <v>224</v>
      </c>
      <c r="Y53" s="77"/>
      <c r="Z53" s="78"/>
      <c r="AA53" s="79"/>
    </row>
    <row r="54" spans="1:30">
      <c r="A54" s="25">
        <v>50</v>
      </c>
      <c r="B54" s="49"/>
      <c r="C54" s="76"/>
      <c r="D54" s="45"/>
      <c r="E54" s="77"/>
      <c r="F54" s="49"/>
      <c r="G54" s="76"/>
      <c r="H54" s="45"/>
      <c r="I54" s="77"/>
      <c r="J54" s="49"/>
      <c r="K54" s="76"/>
      <c r="L54" s="45"/>
      <c r="M54" s="77"/>
      <c r="N54" s="49"/>
      <c r="O54" s="76"/>
      <c r="P54" s="45"/>
      <c r="Q54" s="77"/>
      <c r="R54" s="49">
        <v>50</v>
      </c>
      <c r="S54" s="76"/>
      <c r="T54" s="45"/>
      <c r="U54" s="77"/>
      <c r="V54" s="49"/>
      <c r="W54" s="76"/>
      <c r="X54" s="45">
        <v>332</v>
      </c>
      <c r="Y54" s="77"/>
      <c r="Z54" s="78"/>
      <c r="AA54" s="79"/>
    </row>
    <row r="55" spans="1:30">
      <c r="A55" s="25">
        <v>51</v>
      </c>
      <c r="B55" s="49"/>
      <c r="C55" s="76"/>
      <c r="D55" s="45"/>
      <c r="E55" s="77"/>
      <c r="F55" s="49"/>
      <c r="G55" s="76"/>
      <c r="H55" s="45"/>
      <c r="I55" s="77"/>
      <c r="J55" s="49"/>
      <c r="K55" s="76"/>
      <c r="L55" s="45"/>
      <c r="M55" s="77"/>
      <c r="N55" s="49"/>
      <c r="O55" s="76"/>
      <c r="P55" s="45"/>
      <c r="Q55" s="77"/>
      <c r="R55" s="49"/>
      <c r="S55" s="76"/>
      <c r="T55" s="45"/>
      <c r="U55" s="77"/>
      <c r="V55" s="49"/>
      <c r="W55" s="76"/>
      <c r="X55" s="45">
        <v>644</v>
      </c>
      <c r="Y55" s="77"/>
      <c r="Z55" s="78"/>
      <c r="AA55" s="79">
        <v>0</v>
      </c>
      <c r="AD55" t="s">
        <v>34</v>
      </c>
    </row>
    <row r="56" spans="1:30" ht="13.5" thickBot="1">
      <c r="A56" s="3">
        <v>52</v>
      </c>
      <c r="B56" s="81"/>
      <c r="C56" s="81"/>
      <c r="D56" s="82"/>
      <c r="E56" s="82"/>
      <c r="F56" s="81"/>
      <c r="G56" s="81"/>
      <c r="H56" s="82"/>
      <c r="I56" s="82"/>
      <c r="J56" s="81"/>
      <c r="K56" s="81"/>
      <c r="L56" s="82"/>
      <c r="M56" s="82"/>
      <c r="N56" s="81"/>
      <c r="O56" s="81"/>
      <c r="P56" s="82"/>
      <c r="Q56" s="82"/>
      <c r="R56" s="81"/>
      <c r="S56" s="81"/>
      <c r="T56" s="82"/>
      <c r="U56" s="82"/>
      <c r="V56" s="81"/>
      <c r="W56" s="81"/>
      <c r="X56" s="82">
        <v>398</v>
      </c>
      <c r="Y56" s="82"/>
      <c r="Z56" s="83">
        <v>50</v>
      </c>
      <c r="AA56" s="84">
        <v>0</v>
      </c>
    </row>
    <row r="57" spans="1:30" ht="13.5" thickBot="1">
      <c r="A57" s="2" t="s">
        <v>1</v>
      </c>
      <c r="B57" s="33">
        <f t="shared" ref="B57:AA57" si="0">SUM(B3:B56)</f>
        <v>416</v>
      </c>
      <c r="C57" s="34">
        <f t="shared" si="0"/>
        <v>75</v>
      </c>
      <c r="D57" s="35">
        <f t="shared" si="0"/>
        <v>3077</v>
      </c>
      <c r="E57" s="36">
        <f t="shared" si="0"/>
        <v>0</v>
      </c>
      <c r="F57" s="33">
        <f t="shared" si="0"/>
        <v>2224</v>
      </c>
      <c r="G57" s="34">
        <f t="shared" si="0"/>
        <v>0</v>
      </c>
      <c r="H57" s="35">
        <f t="shared" si="0"/>
        <v>1292</v>
      </c>
      <c r="I57" s="36">
        <f t="shared" si="0"/>
        <v>0</v>
      </c>
      <c r="J57" s="33">
        <f t="shared" si="0"/>
        <v>307</v>
      </c>
      <c r="K57" s="34">
        <f t="shared" si="0"/>
        <v>50</v>
      </c>
      <c r="L57" s="35">
        <f>SUM(L3:L56)</f>
        <v>1634</v>
      </c>
      <c r="M57" s="36">
        <f>SUM(M3:M56)</f>
        <v>0</v>
      </c>
      <c r="N57" s="33">
        <f>SUM(N3:N56)</f>
        <v>1401</v>
      </c>
      <c r="O57" s="34">
        <f t="shared" si="0"/>
        <v>50</v>
      </c>
      <c r="P57" s="35">
        <f t="shared" si="0"/>
        <v>585</v>
      </c>
      <c r="Q57" s="36">
        <f t="shared" si="0"/>
        <v>0</v>
      </c>
      <c r="R57" s="33">
        <f t="shared" si="0"/>
        <v>706</v>
      </c>
      <c r="S57" s="34">
        <f t="shared" si="0"/>
        <v>50</v>
      </c>
      <c r="T57" s="35">
        <f t="shared" si="0"/>
        <v>699</v>
      </c>
      <c r="U57" s="36">
        <f t="shared" si="0"/>
        <v>25</v>
      </c>
      <c r="V57" s="33">
        <f t="shared" si="0"/>
        <v>591</v>
      </c>
      <c r="W57" s="34">
        <f t="shared" si="0"/>
        <v>50</v>
      </c>
      <c r="X57" s="35">
        <f t="shared" si="0"/>
        <v>3130</v>
      </c>
      <c r="Y57" s="36">
        <f t="shared" si="0"/>
        <v>0</v>
      </c>
      <c r="Z57" s="37">
        <f t="shared" si="0"/>
        <v>456</v>
      </c>
      <c r="AA57" s="38">
        <f t="shared" si="0"/>
        <v>124</v>
      </c>
    </row>
    <row r="58" spans="1:30">
      <c r="A58" s="60">
        <f>(B57+D57+F57+H57+J57+L57+N57+P57+R57+T57+V57+X57)/27640</f>
        <v>0.58111432706222865</v>
      </c>
      <c r="B58" s="60">
        <f>B57/2260</f>
        <v>0.18407079646017699</v>
      </c>
      <c r="C58" s="60"/>
      <c r="D58" s="60">
        <f>D57/2260</f>
        <v>1.3615044247787611</v>
      </c>
      <c r="E58" s="60"/>
      <c r="F58" s="60">
        <f>F57/2260</f>
        <v>0.98407079646017703</v>
      </c>
      <c r="G58" s="60"/>
      <c r="H58" s="60">
        <f>H57/2260</f>
        <v>0.57168141592920352</v>
      </c>
      <c r="I58" s="60"/>
      <c r="J58" s="60">
        <f>J57/2260</f>
        <v>0.13584070796460176</v>
      </c>
      <c r="K58" s="60"/>
      <c r="L58" s="60">
        <f>L57/2260</f>
        <v>0.72300884955752209</v>
      </c>
      <c r="M58" s="60"/>
      <c r="N58" s="60">
        <f>N57/2260</f>
        <v>0.61991150442477871</v>
      </c>
      <c r="O58" s="60"/>
      <c r="P58" s="60">
        <f>P57/2260</f>
        <v>0.25884955752212391</v>
      </c>
      <c r="Q58" s="60"/>
      <c r="R58" s="60">
        <f>R57/2260</f>
        <v>0.31238938053097343</v>
      </c>
      <c r="S58" s="60"/>
      <c r="T58" s="60">
        <f>T57/2260</f>
        <v>0.30929203539823008</v>
      </c>
      <c r="U58" s="60"/>
      <c r="V58" s="60">
        <f>V57/2260</f>
        <v>0.26150442477876107</v>
      </c>
      <c r="W58" s="60"/>
      <c r="X58" s="60">
        <f>X57/2260</f>
        <v>1.3849557522123894</v>
      </c>
      <c r="Y58" s="60"/>
      <c r="Z58" s="60"/>
      <c r="AA58" s="60"/>
    </row>
    <row r="59" spans="1:30" ht="13.5" thickBot="1">
      <c r="A59" s="42" t="s">
        <v>6</v>
      </c>
      <c r="B59" s="42"/>
      <c r="C59" s="42"/>
      <c r="D59" s="42"/>
      <c r="E59" s="87">
        <f>SUM(AA57)</f>
        <v>124</v>
      </c>
      <c r="F59" s="87"/>
      <c r="G59" s="87"/>
      <c r="H59" s="42" t="s">
        <v>7</v>
      </c>
      <c r="I59" s="42"/>
      <c r="J59" s="87">
        <f>SUM(C57,E57,G57,I57,K57,M57,O57,Q57,S57,U57,W57,Y57)</f>
        <v>300</v>
      </c>
      <c r="K59" s="87"/>
      <c r="L59" s="42"/>
      <c r="M59" s="42" t="s">
        <v>8</v>
      </c>
      <c r="N59" s="42"/>
      <c r="O59" s="42"/>
      <c r="P59" s="42"/>
      <c r="Q59" s="87">
        <f>SUM(B57,D57,F57,H57,J57,L57,N57,P57,R57,T57,V57,X57,Z57)</f>
        <v>16518</v>
      </c>
      <c r="R59" s="87"/>
      <c r="S59" s="87"/>
      <c r="T59" s="42"/>
      <c r="U59" s="42" t="s">
        <v>9</v>
      </c>
      <c r="V59" s="42"/>
      <c r="W59" s="42"/>
      <c r="X59" s="87">
        <f>SUM(Q59/12)</f>
        <v>1376.5</v>
      </c>
      <c r="Y59" s="87"/>
      <c r="Z59" s="92"/>
      <c r="AA59" s="42"/>
    </row>
    <row r="60" spans="1:30" ht="42" customHeight="1" thickTop="1"/>
    <row r="61" spans="1:30" ht="21" customHeight="1"/>
    <row r="62" spans="1:30" ht="21" customHeight="1"/>
    <row r="63" spans="1:30" ht="21" customHeight="1"/>
    <row r="64" spans="1:30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30">
    <mergeCell ref="X59:Z59"/>
    <mergeCell ref="B1:C1"/>
    <mergeCell ref="D1:E1"/>
    <mergeCell ref="F1:G1"/>
    <mergeCell ref="H1:I1"/>
    <mergeCell ref="J1:K1"/>
    <mergeCell ref="T1:U1"/>
    <mergeCell ref="V1:W1"/>
    <mergeCell ref="T28:U28"/>
    <mergeCell ref="L1:M1"/>
    <mergeCell ref="V28:W28"/>
    <mergeCell ref="X1:Y1"/>
    <mergeCell ref="X28:Y28"/>
    <mergeCell ref="N28:O28"/>
    <mergeCell ref="A1:A2"/>
    <mergeCell ref="A28:A29"/>
    <mergeCell ref="J59:K59"/>
    <mergeCell ref="E59:G59"/>
    <mergeCell ref="Q59:S59"/>
    <mergeCell ref="R28:S28"/>
    <mergeCell ref="B28:C28"/>
    <mergeCell ref="N1:O1"/>
    <mergeCell ref="P1:Q1"/>
    <mergeCell ref="R1:S1"/>
    <mergeCell ref="D28:E28"/>
    <mergeCell ref="F28:G28"/>
    <mergeCell ref="H28:I28"/>
    <mergeCell ref="P28:Q28"/>
    <mergeCell ref="J28:K28"/>
    <mergeCell ref="L28:M28"/>
  </mergeCells>
  <phoneticPr fontId="0" type="noConversion"/>
  <pageMargins left="0.51181102362204722" right="0.47244094488188981" top="0.43307086614173229" bottom="0.23622047244094491" header="0" footer="0"/>
  <pageSetup paperSize="9" orientation="landscape" horizontalDpi="300" verticalDpi="300" r:id="rId1"/>
  <headerFooter alignWithMargins="0"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N27"/>
  <sheetViews>
    <sheetView workbookViewId="0">
      <selection activeCell="D23" sqref="D23"/>
    </sheetView>
  </sheetViews>
  <sheetFormatPr defaultRowHeight="12.75"/>
  <cols>
    <col min="1" max="1" width="10.7109375" customWidth="1"/>
    <col min="2" max="2" width="6.85546875" customWidth="1"/>
    <col min="3" max="3" width="18.28515625" style="1" customWidth="1"/>
    <col min="4" max="4" width="20" customWidth="1"/>
    <col min="5" max="5" width="3.85546875" customWidth="1"/>
    <col min="6" max="6" width="6" customWidth="1"/>
    <col min="7" max="7" width="18.85546875" customWidth="1"/>
    <col min="8" max="8" width="16.140625" customWidth="1"/>
    <col min="9" max="9" width="10.7109375" customWidth="1"/>
  </cols>
  <sheetData>
    <row r="1" spans="1:14" ht="15" customHeight="1" thickBot="1">
      <c r="A1" s="20"/>
      <c r="B1" s="20"/>
      <c r="C1" s="20"/>
      <c r="D1" s="20"/>
      <c r="E1" s="20"/>
      <c r="F1" s="20"/>
      <c r="G1" s="20"/>
      <c r="H1" s="20"/>
      <c r="I1" s="20"/>
      <c r="J1" s="10"/>
      <c r="K1" s="10"/>
      <c r="L1" s="10"/>
      <c r="M1" s="10"/>
      <c r="N1" s="10"/>
    </row>
    <row r="2" spans="1:14" ht="26.25">
      <c r="A2" s="20"/>
      <c r="B2" s="101"/>
      <c r="C2" s="93" t="s">
        <v>11</v>
      </c>
      <c r="D2" s="94"/>
      <c r="E2" s="17"/>
      <c r="F2" s="104"/>
      <c r="G2" s="97" t="s">
        <v>12</v>
      </c>
      <c r="H2" s="98"/>
      <c r="I2" s="20"/>
      <c r="J2" s="10"/>
      <c r="K2" s="10"/>
      <c r="L2" s="10"/>
    </row>
    <row r="3" spans="1:14" ht="13.5" customHeight="1">
      <c r="A3" s="18"/>
      <c r="B3" s="102"/>
      <c r="C3" s="95"/>
      <c r="D3" s="96"/>
      <c r="E3" s="17"/>
      <c r="F3" s="105"/>
      <c r="G3" s="99"/>
      <c r="H3" s="100"/>
      <c r="I3" s="18"/>
    </row>
    <row r="4" spans="1:14" ht="18.75" thickBot="1">
      <c r="A4" s="18"/>
      <c r="B4" s="103"/>
      <c r="C4" s="26" t="s">
        <v>10</v>
      </c>
      <c r="D4" s="27" t="s">
        <v>14</v>
      </c>
      <c r="E4" s="15"/>
      <c r="F4" s="106"/>
      <c r="G4" s="26" t="s">
        <v>10</v>
      </c>
      <c r="H4" s="27" t="s">
        <v>13</v>
      </c>
      <c r="I4" s="18"/>
    </row>
    <row r="5" spans="1:14" ht="15">
      <c r="A5" s="18"/>
      <c r="B5" s="28">
        <v>1</v>
      </c>
      <c r="C5" s="29" t="str">
        <f>(Regnskab!X1)</f>
        <v>Carlo (5)</v>
      </c>
      <c r="D5" s="31">
        <f>(Regnskab!X57)</f>
        <v>3130</v>
      </c>
      <c r="E5" s="16"/>
      <c r="F5" s="23">
        <v>1</v>
      </c>
      <c r="G5" s="29" t="str">
        <f>(Regnskab!B1)</f>
        <v>Ejnar (4)</v>
      </c>
      <c r="H5" s="30">
        <f>(Regnskab!C57)</f>
        <v>75</v>
      </c>
      <c r="I5" s="18"/>
    </row>
    <row r="6" spans="1:14" ht="15">
      <c r="A6" s="18"/>
      <c r="B6" s="23">
        <v>2</v>
      </c>
      <c r="C6" s="22" t="str">
        <f>(Regnskab!D1)</f>
        <v>Bajads (4)</v>
      </c>
      <c r="D6" s="13">
        <f>(Regnskab!D57)</f>
        <v>3077</v>
      </c>
      <c r="E6" s="16"/>
      <c r="F6" s="23">
        <v>2</v>
      </c>
      <c r="G6" s="22" t="str">
        <f>(Regnskab!N1)</f>
        <v>Damborg (5)</v>
      </c>
      <c r="H6" s="11">
        <f>(Regnskab!O57)</f>
        <v>50</v>
      </c>
      <c r="I6" s="18"/>
    </row>
    <row r="7" spans="1:14" ht="15">
      <c r="A7" s="18"/>
      <c r="B7" s="23">
        <v>3</v>
      </c>
      <c r="C7" s="22" t="str">
        <f>(Regnskab!F1)</f>
        <v>Kim Vagn (4)</v>
      </c>
      <c r="D7" s="13">
        <f>(Regnskab!F57)</f>
        <v>2224</v>
      </c>
      <c r="E7" s="16"/>
      <c r="F7" s="23">
        <v>2</v>
      </c>
      <c r="G7" s="22" t="str">
        <f>(Regnskab!J1)</f>
        <v>Kromanden (4)</v>
      </c>
      <c r="H7" s="11">
        <f>(Regnskab!K57)</f>
        <v>50</v>
      </c>
      <c r="I7" s="18"/>
    </row>
    <row r="8" spans="1:14" ht="15">
      <c r="A8" s="18"/>
      <c r="B8" s="23">
        <v>4</v>
      </c>
      <c r="C8" s="22" t="str">
        <f>(Regnskab!L1)</f>
        <v>Formanden (4)</v>
      </c>
      <c r="D8" s="13">
        <f>(Regnskab!L57)</f>
        <v>1634</v>
      </c>
      <c r="E8" s="16"/>
      <c r="F8" s="23">
        <v>2</v>
      </c>
      <c r="G8" s="22" t="str">
        <f>(Regnskab!R1)</f>
        <v>Poker (5)</v>
      </c>
      <c r="H8" s="11">
        <f>(Regnskab!S57)</f>
        <v>50</v>
      </c>
      <c r="I8" s="18"/>
    </row>
    <row r="9" spans="1:14" ht="15">
      <c r="A9" s="18"/>
      <c r="B9" s="23">
        <v>5</v>
      </c>
      <c r="C9" s="22" t="str">
        <f>(Regnskab!N1)</f>
        <v>Damborg (5)</v>
      </c>
      <c r="D9" s="13">
        <f>(Regnskab!N57)</f>
        <v>1401</v>
      </c>
      <c r="E9" s="16"/>
      <c r="F9" s="23">
        <v>5</v>
      </c>
      <c r="G9" s="22" t="str">
        <f>(Regnskab!V1)</f>
        <v>Benny (4)</v>
      </c>
      <c r="H9" s="11">
        <f>(Regnskab!W57)</f>
        <v>50</v>
      </c>
      <c r="I9" s="18"/>
    </row>
    <row r="10" spans="1:14" ht="15">
      <c r="A10" s="18"/>
      <c r="B10" s="23">
        <v>6</v>
      </c>
      <c r="C10" s="22" t="str">
        <f>(Regnskab!H1)</f>
        <v>Berg (5)</v>
      </c>
      <c r="D10" s="13">
        <f>(Regnskab!H57)</f>
        <v>1292</v>
      </c>
      <c r="E10" s="16"/>
      <c r="F10" s="23">
        <v>5</v>
      </c>
      <c r="G10" s="22" t="str">
        <f>(Regnskab!T1)</f>
        <v>Rytter (4)</v>
      </c>
      <c r="H10" s="11">
        <f>(Regnskab!U57)</f>
        <v>25</v>
      </c>
      <c r="I10" s="18"/>
    </row>
    <row r="11" spans="1:14" ht="15">
      <c r="A11" s="18"/>
      <c r="B11" s="23">
        <v>7</v>
      </c>
      <c r="C11" s="22" t="str">
        <f>(Regnskab!R1)</f>
        <v>Poker (5)</v>
      </c>
      <c r="D11" s="13">
        <f>(Regnskab!R57)</f>
        <v>706</v>
      </c>
      <c r="E11" s="16"/>
      <c r="F11" s="23">
        <v>12</v>
      </c>
      <c r="G11" s="22" t="str">
        <f>(Regnskab!D1)</f>
        <v>Bajads (4)</v>
      </c>
      <c r="H11" s="11">
        <f>(Regnskab!E57)</f>
        <v>0</v>
      </c>
      <c r="I11" s="18"/>
    </row>
    <row r="12" spans="1:14" ht="15">
      <c r="A12" s="18"/>
      <c r="B12" s="23">
        <v>8</v>
      </c>
      <c r="C12" s="22" t="str">
        <f>(Regnskab!T1)</f>
        <v>Rytter (4)</v>
      </c>
      <c r="D12" s="13">
        <f>(Regnskab!T57)</f>
        <v>699</v>
      </c>
      <c r="E12" s="16"/>
      <c r="F12" s="23">
        <v>12</v>
      </c>
      <c r="G12" s="63" t="str">
        <f>(Regnskab!H1)</f>
        <v>Berg (5)</v>
      </c>
      <c r="H12" s="11">
        <f>(Regnskab!I57)</f>
        <v>0</v>
      </c>
      <c r="I12" s="18"/>
    </row>
    <row r="13" spans="1:14" ht="15">
      <c r="A13" s="18"/>
      <c r="B13" s="23">
        <v>9</v>
      </c>
      <c r="C13" s="22" t="str">
        <f>(Regnskab!V1)</f>
        <v>Benny (4)</v>
      </c>
      <c r="D13" s="13">
        <f>(Regnskab!V57)</f>
        <v>591</v>
      </c>
      <c r="E13" s="16"/>
      <c r="F13" s="23">
        <v>12</v>
      </c>
      <c r="G13" s="22" t="str">
        <f>(Regnskab!X1)</f>
        <v>Carlo (5)</v>
      </c>
      <c r="H13" s="11">
        <f>(Regnskab!Y57)</f>
        <v>0</v>
      </c>
      <c r="I13" s="18"/>
    </row>
    <row r="14" spans="1:14" ht="15">
      <c r="A14" s="18"/>
      <c r="B14" s="23">
        <v>10</v>
      </c>
      <c r="C14" s="22" t="str">
        <f>(Regnskab!P1)</f>
        <v>Karl Oskar (4)</v>
      </c>
      <c r="D14" s="13">
        <f>(Regnskab!P57)</f>
        <v>585</v>
      </c>
      <c r="E14" s="16"/>
      <c r="F14" s="23">
        <v>12</v>
      </c>
      <c r="G14" s="22" t="str">
        <f>(Regnskab!L1)</f>
        <v>Formanden (4)</v>
      </c>
      <c r="H14" s="11">
        <f>(Regnskab!M57)</f>
        <v>0</v>
      </c>
      <c r="I14" s="18"/>
    </row>
    <row r="15" spans="1:14" ht="15">
      <c r="A15" s="18"/>
      <c r="B15" s="23">
        <v>11</v>
      </c>
      <c r="C15" s="22" t="str">
        <f>(Regnskab!B1)</f>
        <v>Ejnar (4)</v>
      </c>
      <c r="D15" s="13">
        <f>(Regnskab!B57)</f>
        <v>416</v>
      </c>
      <c r="E15" s="16"/>
      <c r="F15" s="23">
        <v>12</v>
      </c>
      <c r="G15" s="22" t="str">
        <f>(Regnskab!P1)</f>
        <v>Karl Oskar (4)</v>
      </c>
      <c r="H15" s="11">
        <f>(Regnskab!Q57)</f>
        <v>0</v>
      </c>
      <c r="I15" s="18"/>
    </row>
    <row r="16" spans="1:14" ht="15.75" thickBot="1">
      <c r="A16" s="18"/>
      <c r="B16" s="59">
        <v>12</v>
      </c>
      <c r="C16" s="24" t="str">
        <f>(Regnskab!J1)</f>
        <v>Kromanden (4)</v>
      </c>
      <c r="D16" s="14">
        <f>(Regnskab!J57)</f>
        <v>307</v>
      </c>
      <c r="E16" s="16"/>
      <c r="F16" s="23">
        <v>12</v>
      </c>
      <c r="G16" s="24" t="str">
        <f>(Regnskab!F1)</f>
        <v>Kim Vagn (4)</v>
      </c>
      <c r="H16" s="12">
        <f>(Regnskab!G57)</f>
        <v>0</v>
      </c>
      <c r="I16" s="18"/>
    </row>
    <row r="17" spans="1:9" ht="15">
      <c r="A17" s="21"/>
      <c r="B17" s="9"/>
      <c r="C17" s="18"/>
      <c r="D17" s="18"/>
      <c r="E17" s="18"/>
      <c r="F17" s="18"/>
      <c r="G17" s="18"/>
      <c r="H17" s="18"/>
      <c r="I17" s="18"/>
    </row>
    <row r="18" spans="1:9" ht="12.75" customHeight="1">
      <c r="A18" s="18"/>
      <c r="B18" s="18"/>
      <c r="C18" s="19" t="s">
        <v>14</v>
      </c>
      <c r="D18" s="16">
        <f>SUM(D5:D17)</f>
        <v>16062</v>
      </c>
      <c r="E18" s="18"/>
      <c r="F18" s="18"/>
      <c r="G18" s="18"/>
      <c r="H18" s="32">
        <f>SUM(H5:H17)</f>
        <v>300</v>
      </c>
      <c r="I18" s="18"/>
    </row>
    <row r="19" spans="1:9" ht="13.5" customHeight="1">
      <c r="A19" s="18"/>
      <c r="B19" s="18"/>
      <c r="C19" s="19" t="s">
        <v>17</v>
      </c>
      <c r="D19" s="16">
        <f>SUM(Regnskab!AA3:'Regnskab'!AA56)</f>
        <v>124</v>
      </c>
      <c r="E19" s="18"/>
      <c r="F19" s="18"/>
      <c r="G19" s="18"/>
      <c r="H19" s="18"/>
      <c r="I19" s="18"/>
    </row>
    <row r="20" spans="1:9" ht="15">
      <c r="C20" s="1" t="s">
        <v>18</v>
      </c>
      <c r="D20" s="16">
        <f>SUM(Regnskab!Z3:'Regnskab'!Z56)</f>
        <v>456</v>
      </c>
    </row>
    <row r="21" spans="1:9" ht="16.5" thickBot="1">
      <c r="D21" s="46">
        <f>SUM(D18:D20)</f>
        <v>16642</v>
      </c>
    </row>
    <row r="22" spans="1:9" ht="13.5" thickTop="1"/>
    <row r="27" spans="1:9">
      <c r="F27" t="s">
        <v>21</v>
      </c>
    </row>
  </sheetData>
  <sortState ref="C5:D16">
    <sortCondition descending="1" ref="D5:D16"/>
  </sortState>
  <mergeCells count="4">
    <mergeCell ref="C2:D3"/>
    <mergeCell ref="G2:H3"/>
    <mergeCell ref="B2:B4"/>
    <mergeCell ref="F2:F4"/>
  </mergeCells>
  <phoneticPr fontId="0" type="noConversion"/>
  <pageMargins left="0.5" right="0.46" top="0.63" bottom="0.43" header="0.22" footer="0.21"/>
  <pageSetup paperSize="9" orientation="landscape" horizontalDpi="300" verticalDpi="300" r:id="rId1"/>
  <headerFooter alignWithMargins="0">
    <oddHeader>&amp;L&amp;"Arial;Fed"&amp;14ARDEN OFF-LINE&amp;R&amp;"Arial;Fed"&amp;14GEVINSTREGNSKAB</oddHeader>
    <oddFooter>&amp;L&amp;D &amp;T&amp;RSide: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B25"/>
  <sheetViews>
    <sheetView workbookViewId="0">
      <selection activeCell="A46" sqref="A46"/>
    </sheetView>
  </sheetViews>
  <sheetFormatPr defaultRowHeight="12.75"/>
  <cols>
    <col min="1" max="1" width="10.42578125" style="57" bestFit="1" customWidth="1"/>
    <col min="2" max="6" width="5.5703125" style="57" bestFit="1" customWidth="1"/>
    <col min="7" max="13" width="6.5703125" style="57" bestFit="1" customWidth="1"/>
    <col min="14" max="21" width="6.7109375" style="57" customWidth="1"/>
    <col min="22" max="22" width="14.5703125" customWidth="1"/>
    <col min="26" max="28" width="9.140625" style="18"/>
  </cols>
  <sheetData>
    <row r="1" spans="1:27">
      <c r="A1" s="51"/>
      <c r="B1" s="52">
        <v>1998</v>
      </c>
      <c r="C1" s="52">
        <v>1999</v>
      </c>
      <c r="D1" s="52">
        <v>2000</v>
      </c>
      <c r="E1" s="52">
        <v>2001</v>
      </c>
      <c r="F1" s="52">
        <v>2002</v>
      </c>
      <c r="G1" s="52">
        <v>2003</v>
      </c>
      <c r="H1" s="52">
        <v>2004</v>
      </c>
      <c r="I1" s="52">
        <v>2005</v>
      </c>
      <c r="J1" s="52">
        <v>2006</v>
      </c>
      <c r="K1" s="52">
        <v>2007</v>
      </c>
      <c r="L1" s="52">
        <v>2008</v>
      </c>
      <c r="M1" s="52">
        <v>2009</v>
      </c>
      <c r="N1" s="52">
        <v>2010</v>
      </c>
      <c r="O1" s="52">
        <v>2011</v>
      </c>
      <c r="P1" s="52">
        <v>2012</v>
      </c>
      <c r="Q1" s="52">
        <v>2013</v>
      </c>
      <c r="R1" s="52">
        <v>2014</v>
      </c>
      <c r="S1" s="52">
        <v>2015</v>
      </c>
      <c r="T1" s="52">
        <v>2016</v>
      </c>
      <c r="U1" s="52">
        <v>2017</v>
      </c>
    </row>
    <row r="2" spans="1:27">
      <c r="A2" s="53" t="s">
        <v>22</v>
      </c>
      <c r="B2" s="54">
        <v>2924</v>
      </c>
      <c r="C2" s="54">
        <v>6691</v>
      </c>
      <c r="D2" s="54">
        <v>5754</v>
      </c>
      <c r="E2" s="54">
        <v>6741</v>
      </c>
      <c r="F2" s="54">
        <v>7237</v>
      </c>
      <c r="G2" s="54">
        <v>13933</v>
      </c>
      <c r="H2" s="54">
        <v>8476</v>
      </c>
      <c r="I2" s="54">
        <v>10227</v>
      </c>
      <c r="J2" s="54">
        <v>13555</v>
      </c>
      <c r="K2" s="54">
        <v>11119</v>
      </c>
      <c r="L2" s="54">
        <v>10403</v>
      </c>
      <c r="M2" s="54">
        <v>16824</v>
      </c>
      <c r="N2" s="54">
        <v>20410</v>
      </c>
      <c r="O2" s="54">
        <v>13365</v>
      </c>
      <c r="P2" s="54">
        <v>16285</v>
      </c>
      <c r="Q2" s="54">
        <v>24771</v>
      </c>
      <c r="R2" s="54">
        <v>17128</v>
      </c>
      <c r="S2" s="54">
        <v>20745</v>
      </c>
      <c r="T2" s="54">
        <v>26751</v>
      </c>
      <c r="U2" s="54">
        <f>SUM(Tipsmester!D18)</f>
        <v>16062</v>
      </c>
    </row>
    <row r="3" spans="1:27">
      <c r="A3" s="53" t="s">
        <v>13</v>
      </c>
      <c r="B3" s="54">
        <v>625</v>
      </c>
      <c r="C3" s="54">
        <v>525</v>
      </c>
      <c r="D3" s="54">
        <v>450</v>
      </c>
      <c r="E3" s="54">
        <v>525</v>
      </c>
      <c r="F3" s="54">
        <v>700</v>
      </c>
      <c r="G3" s="54">
        <v>275</v>
      </c>
      <c r="H3" s="54">
        <v>400</v>
      </c>
      <c r="I3" s="54">
        <v>300</v>
      </c>
      <c r="J3" s="54">
        <v>275</v>
      </c>
      <c r="K3" s="54">
        <v>275</v>
      </c>
      <c r="L3" s="54">
        <v>425</v>
      </c>
      <c r="M3" s="54">
        <v>325</v>
      </c>
      <c r="N3" s="54">
        <v>275</v>
      </c>
      <c r="O3" s="54">
        <v>250</v>
      </c>
      <c r="P3" s="54">
        <v>225</v>
      </c>
      <c r="Q3" s="54">
        <v>225</v>
      </c>
      <c r="R3" s="54">
        <v>275</v>
      </c>
      <c r="S3" s="54">
        <v>275</v>
      </c>
      <c r="T3" s="54">
        <v>350</v>
      </c>
      <c r="U3" s="54">
        <f>SUM(Tipsmester!H18)</f>
        <v>300</v>
      </c>
    </row>
    <row r="4" spans="1:27">
      <c r="A4" s="53" t="s">
        <v>23</v>
      </c>
      <c r="B4" s="54">
        <v>1400</v>
      </c>
      <c r="C4" s="54">
        <v>579</v>
      </c>
      <c r="D4" s="54">
        <v>926</v>
      </c>
      <c r="E4" s="54">
        <v>1099</v>
      </c>
      <c r="F4" s="54">
        <v>1855</v>
      </c>
      <c r="G4" s="54">
        <v>932</v>
      </c>
      <c r="H4" s="54">
        <v>1419</v>
      </c>
      <c r="I4" s="54">
        <v>2848</v>
      </c>
      <c r="J4" s="54">
        <v>1004</v>
      </c>
      <c r="K4" s="54">
        <v>2192</v>
      </c>
      <c r="L4" s="54">
        <v>4278</v>
      </c>
      <c r="M4" s="54">
        <v>960</v>
      </c>
      <c r="N4" s="54">
        <v>3383</v>
      </c>
      <c r="O4" s="54">
        <v>1131</v>
      </c>
      <c r="P4" s="54">
        <v>693</v>
      </c>
      <c r="Q4" s="54">
        <v>1975</v>
      </c>
      <c r="R4" s="54">
        <v>775</v>
      </c>
      <c r="S4" s="54">
        <v>1604</v>
      </c>
      <c r="T4" s="54">
        <v>833</v>
      </c>
      <c r="U4" s="54">
        <f>SUM(Tipsmester!D19+Tipsmester!D20)</f>
        <v>580</v>
      </c>
    </row>
    <row r="5" spans="1:27" ht="13.5" thickBot="1">
      <c r="A5" s="55"/>
      <c r="B5" s="56">
        <f t="shared" ref="B5:U5" si="0">SUM(B2+B4)</f>
        <v>4324</v>
      </c>
      <c r="C5" s="56">
        <f t="shared" si="0"/>
        <v>7270</v>
      </c>
      <c r="D5" s="56">
        <f t="shared" si="0"/>
        <v>6680</v>
      </c>
      <c r="E5" s="56">
        <f t="shared" si="0"/>
        <v>7840</v>
      </c>
      <c r="F5" s="56">
        <f t="shared" si="0"/>
        <v>9092</v>
      </c>
      <c r="G5" s="56">
        <f t="shared" si="0"/>
        <v>14865</v>
      </c>
      <c r="H5" s="56">
        <f t="shared" si="0"/>
        <v>9895</v>
      </c>
      <c r="I5" s="56">
        <f t="shared" si="0"/>
        <v>13075</v>
      </c>
      <c r="J5" s="56">
        <f t="shared" si="0"/>
        <v>14559</v>
      </c>
      <c r="K5" s="56">
        <f t="shared" si="0"/>
        <v>13311</v>
      </c>
      <c r="L5" s="56">
        <f t="shared" si="0"/>
        <v>14681</v>
      </c>
      <c r="M5" s="56">
        <f t="shared" si="0"/>
        <v>17784</v>
      </c>
      <c r="N5" s="56">
        <f t="shared" si="0"/>
        <v>23793</v>
      </c>
      <c r="O5" s="56">
        <f t="shared" si="0"/>
        <v>14496</v>
      </c>
      <c r="P5" s="56">
        <f t="shared" si="0"/>
        <v>16978</v>
      </c>
      <c r="Q5" s="56">
        <f t="shared" si="0"/>
        <v>26746</v>
      </c>
      <c r="R5" s="56">
        <f t="shared" si="0"/>
        <v>17903</v>
      </c>
      <c r="S5" s="56">
        <f t="shared" si="0"/>
        <v>22349</v>
      </c>
      <c r="T5" s="56">
        <v>27583</v>
      </c>
      <c r="U5" s="56">
        <f t="shared" si="0"/>
        <v>16642</v>
      </c>
    </row>
    <row r="6" spans="1:27" ht="13.5" thickTop="1"/>
    <row r="14" spans="1:27" ht="15">
      <c r="AA14" s="58"/>
    </row>
    <row r="15" spans="1:27" ht="15">
      <c r="AA15" s="58"/>
    </row>
    <row r="16" spans="1:27" ht="15">
      <c r="AA16" s="58"/>
    </row>
    <row r="17" spans="27:27" ht="15">
      <c r="AA17" s="58"/>
    </row>
    <row r="18" spans="27:27" ht="15">
      <c r="AA18" s="58"/>
    </row>
    <row r="19" spans="27:27" ht="15">
      <c r="AA19" s="58"/>
    </row>
    <row r="20" spans="27:27" ht="15">
      <c r="AA20" s="58"/>
    </row>
    <row r="21" spans="27:27" ht="15">
      <c r="AA21" s="58"/>
    </row>
    <row r="22" spans="27:27" ht="15">
      <c r="AA22" s="58"/>
    </row>
    <row r="23" spans="27:27" ht="15">
      <c r="AA23" s="58"/>
    </row>
    <row r="24" spans="27:27" ht="15">
      <c r="AA24" s="58"/>
    </row>
    <row r="25" spans="27:27" ht="15">
      <c r="AA25" s="58"/>
    </row>
  </sheetData>
  <conditionalFormatting sqref="B3:U3">
    <cfRule type="top10" dxfId="3" priority="4" rank="1"/>
  </conditionalFormatting>
  <conditionalFormatting sqref="B2:U2">
    <cfRule type="top10" dxfId="2" priority="3" rank="1"/>
  </conditionalFormatting>
  <conditionalFormatting sqref="B4:U4">
    <cfRule type="top10" dxfId="1" priority="2" rank="1"/>
  </conditionalFormatting>
  <conditionalFormatting sqref="B5:U5">
    <cfRule type="top10" dxfId="0" priority="1" rank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F15"/>
  <sheetViews>
    <sheetView showGridLines="0" workbookViewId="0">
      <selection activeCell="C26" sqref="C26"/>
    </sheetView>
  </sheetViews>
  <sheetFormatPr defaultRowHeight="12.75"/>
  <cols>
    <col min="2" max="2" width="32.7109375" customWidth="1"/>
    <col min="3" max="6" width="13.7109375" customWidth="1"/>
  </cols>
  <sheetData>
    <row r="2" spans="2:6" ht="42" customHeight="1">
      <c r="B2" s="61">
        <v>2017</v>
      </c>
      <c r="C2" s="62" t="s">
        <v>14</v>
      </c>
      <c r="D2" s="62" t="s">
        <v>13</v>
      </c>
      <c r="E2" s="62" t="s">
        <v>28</v>
      </c>
      <c r="F2" s="62" t="s">
        <v>3</v>
      </c>
    </row>
    <row r="3" spans="2:6" ht="21" customHeight="1">
      <c r="B3" s="41" t="str">
        <f>"Januar - "&amp;Regnskab!B1</f>
        <v>Januar - Ejnar (4)</v>
      </c>
      <c r="C3" s="39">
        <f>Regnskab!B$57</f>
        <v>416</v>
      </c>
      <c r="D3" s="39">
        <f>Regnskab!C$57</f>
        <v>75</v>
      </c>
      <c r="E3" s="40"/>
      <c r="F3" s="40"/>
    </row>
    <row r="4" spans="2:6" ht="21" customHeight="1">
      <c r="B4" s="41" t="str">
        <f>"Februar - "&amp;Regnskab!D1</f>
        <v>Februar - Bajads (4)</v>
      </c>
      <c r="C4" s="39">
        <f>Regnskab!D$57</f>
        <v>3077</v>
      </c>
      <c r="D4" s="39">
        <f>Regnskab!E$57</f>
        <v>0</v>
      </c>
      <c r="E4" s="40"/>
      <c r="F4" s="40"/>
    </row>
    <row r="5" spans="2:6" ht="21" customHeight="1">
      <c r="B5" s="41" t="str">
        <f>"Marts - "&amp;Regnskab!F1</f>
        <v>Marts - Kim Vagn (4)</v>
      </c>
      <c r="C5" s="39">
        <f>Regnskab!F$57</f>
        <v>2224</v>
      </c>
      <c r="D5" s="39">
        <f>Regnskab!G$57</f>
        <v>0</v>
      </c>
      <c r="E5" s="40"/>
      <c r="F5" s="40"/>
    </row>
    <row r="6" spans="2:6" ht="21" customHeight="1">
      <c r="B6" s="41" t="str">
        <f>"April - "&amp;Regnskab!H1</f>
        <v>April - Berg (5)</v>
      </c>
      <c r="C6" s="39">
        <f>Regnskab!H$57</f>
        <v>1292</v>
      </c>
      <c r="D6" s="39">
        <f>Regnskab!I$57</f>
        <v>0</v>
      </c>
      <c r="E6" s="40"/>
      <c r="F6" s="40"/>
    </row>
    <row r="7" spans="2:6" ht="21" customHeight="1">
      <c r="B7" s="41" t="str">
        <f>"Maj - "&amp;Regnskab!J1</f>
        <v>Maj - Kromanden (4)</v>
      </c>
      <c r="C7" s="39">
        <f>Regnskab!J$57</f>
        <v>307</v>
      </c>
      <c r="D7" s="39">
        <f>Regnskab!K$57</f>
        <v>50</v>
      </c>
      <c r="E7" s="40"/>
      <c r="F7" s="40"/>
    </row>
    <row r="8" spans="2:6" ht="21" customHeight="1">
      <c r="B8" s="41" t="str">
        <f>"Juni - "&amp;Regnskab!L1</f>
        <v>Juni - Formanden (4)</v>
      </c>
      <c r="C8" s="39">
        <f>Regnskab!L$57</f>
        <v>1634</v>
      </c>
      <c r="D8" s="39">
        <f>Regnskab!M$57</f>
        <v>0</v>
      </c>
      <c r="E8" s="40"/>
      <c r="F8" s="40"/>
    </row>
    <row r="9" spans="2:6" ht="21" customHeight="1">
      <c r="B9" s="41" t="str">
        <f>"Juli - "&amp;Regnskab!N1</f>
        <v>Juli - Damborg (5)</v>
      </c>
      <c r="C9" s="39">
        <f>Regnskab!N$57</f>
        <v>1401</v>
      </c>
      <c r="D9" s="39">
        <f>Regnskab!O$57</f>
        <v>50</v>
      </c>
      <c r="E9" s="40"/>
      <c r="F9" s="40"/>
    </row>
    <row r="10" spans="2:6" ht="21" customHeight="1">
      <c r="B10" s="41" t="str">
        <f>"August - "&amp;Regnskab!P1</f>
        <v>August - Karl Oskar (4)</v>
      </c>
      <c r="C10" s="39">
        <f>Regnskab!P$57</f>
        <v>585</v>
      </c>
      <c r="D10" s="39">
        <f>Regnskab!Q$57</f>
        <v>0</v>
      </c>
      <c r="E10" s="40"/>
      <c r="F10" s="40"/>
    </row>
    <row r="11" spans="2:6" ht="21" customHeight="1">
      <c r="B11" s="41" t="str">
        <f>"September - "&amp;Regnskab!R1</f>
        <v>September - Poker (5)</v>
      </c>
      <c r="C11" s="39">
        <f>Regnskab!R$57</f>
        <v>706</v>
      </c>
      <c r="D11" s="39">
        <f>Regnskab!S$57</f>
        <v>50</v>
      </c>
      <c r="E11" s="40"/>
      <c r="F11" s="40"/>
    </row>
    <row r="12" spans="2:6" ht="21" customHeight="1">
      <c r="B12" s="41" t="str">
        <f>"Oktober - "&amp;Regnskab!T1</f>
        <v>Oktober - Rytter (4)</v>
      </c>
      <c r="C12" s="39">
        <f>Regnskab!T$57</f>
        <v>699</v>
      </c>
      <c r="D12" s="39">
        <f>Regnskab!U$57</f>
        <v>25</v>
      </c>
      <c r="E12" s="40"/>
      <c r="F12" s="40"/>
    </row>
    <row r="13" spans="2:6" ht="21" customHeight="1">
      <c r="B13" s="41" t="str">
        <f>"November - "&amp;Regnskab!V1</f>
        <v>November - Benny (4)</v>
      </c>
      <c r="C13" s="39">
        <f>Regnskab!V$57</f>
        <v>591</v>
      </c>
      <c r="D13" s="39">
        <f>Regnskab!W$57</f>
        <v>50</v>
      </c>
      <c r="E13" s="40"/>
      <c r="F13" s="40"/>
    </row>
    <row r="14" spans="2:6" ht="21" customHeight="1">
      <c r="B14" s="41" t="str">
        <f>"December - "&amp;Regnskab!X1</f>
        <v>December - Carlo (5)</v>
      </c>
      <c r="C14" s="39">
        <f>Regnskab!X$57</f>
        <v>3130</v>
      </c>
      <c r="D14" s="39">
        <f>Regnskab!Y$57</f>
        <v>0</v>
      </c>
      <c r="E14" s="40"/>
      <c r="F14" s="40"/>
    </row>
    <row r="15" spans="2:6" ht="21" customHeight="1">
      <c r="B15" s="43" t="s">
        <v>15</v>
      </c>
      <c r="C15" s="44">
        <f>SUM(C3:C14)</f>
        <v>16062</v>
      </c>
      <c r="D15" s="44">
        <f>SUM(D3:D14)</f>
        <v>300</v>
      </c>
      <c r="E15" s="44">
        <f>Regnskab!Z57</f>
        <v>456</v>
      </c>
      <c r="F15" s="44">
        <f>Regnskab!AA57</f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Regnskab</vt:lpstr>
      <vt:lpstr>Tipsmester</vt:lpstr>
      <vt:lpstr>diagram</vt:lpstr>
      <vt:lpstr>Gevinster</vt:lpstr>
    </vt:vector>
  </TitlesOfParts>
  <Company>Rockwool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creator>Jacob Nielsen</dc:creator>
  <cp:lastModifiedBy>Søren Boeriis</cp:lastModifiedBy>
  <cp:lastPrinted>2016-11-04T23:35:42Z</cp:lastPrinted>
  <dcterms:created xsi:type="dcterms:W3CDTF">2000-07-14T07:44:31Z</dcterms:created>
  <dcterms:modified xsi:type="dcterms:W3CDTF">2018-01-14T16:53:03Z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