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OR\Documents\Mine Websteder\offline\"/>
    </mc:Choice>
  </mc:AlternateContent>
  <xr:revisionPtr revIDLastSave="0" documentId="13_ncr:1_{C10E7C11-DBAA-4C91-B851-ADD67944A9C6}" xr6:coauthVersionLast="45" xr6:coauthVersionMax="45" xr10:uidLastSave="{00000000-0000-0000-0000-000000000000}"/>
  <bookViews>
    <workbookView xWindow="-120" yWindow="-120" windowWidth="29040" windowHeight="15840" tabRatio="526" xr2:uid="{00000000-000D-0000-FFFF-FFFF00000000}"/>
  </bookViews>
  <sheets>
    <sheet name="Regnskab" sheetId="3" r:id="rId1"/>
    <sheet name="Tipsmester" sheetId="2" r:id="rId2"/>
    <sheet name="diagram" sheetId="4" r:id="rId3"/>
    <sheet name="Gevinster" sheetId="5" r:id="rId4"/>
  </sheets>
  <definedNames>
    <definedName name="_xlnm._FilterDatabase" localSheetId="1" hidden="1">Tipsmester!$C$4:$D$16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" l="1"/>
  <c r="D6" i="5"/>
  <c r="D5" i="5"/>
  <c r="D4" i="5"/>
  <c r="C7" i="5"/>
  <c r="C6" i="5"/>
  <c r="C5" i="5"/>
  <c r="C4" i="5"/>
  <c r="D57" i="3" l="1"/>
  <c r="F57" i="3"/>
  <c r="H57" i="3"/>
  <c r="J57" i="3"/>
  <c r="D15" i="2" s="1"/>
  <c r="L57" i="3"/>
  <c r="N57" i="3"/>
  <c r="P57" i="3"/>
  <c r="C10" i="5" s="1"/>
  <c r="R57" i="3"/>
  <c r="R59" i="3" s="1"/>
  <c r="T57" i="3"/>
  <c r="C12" i="5" s="1"/>
  <c r="V57" i="3"/>
  <c r="C13" i="5" s="1"/>
  <c r="X57" i="3"/>
  <c r="C14" i="5" s="1"/>
  <c r="B57" i="3"/>
  <c r="C3" i="5" s="1"/>
  <c r="D16" i="2"/>
  <c r="D10" i="2"/>
  <c r="D7" i="2"/>
  <c r="D59" i="3"/>
  <c r="F59" i="3"/>
  <c r="H59" i="3"/>
  <c r="J59" i="3"/>
  <c r="D58" i="3"/>
  <c r="H11" i="2" s="1"/>
  <c r="F58" i="3"/>
  <c r="H16" i="2" s="1"/>
  <c r="H58" i="3"/>
  <c r="H5" i="2" s="1"/>
  <c r="AA57" i="3"/>
  <c r="D16" i="5" s="1"/>
  <c r="Z57" i="3"/>
  <c r="C16" i="5" s="1"/>
  <c r="D6" i="2" l="1"/>
  <c r="C8" i="5"/>
  <c r="L58" i="3"/>
  <c r="L59" i="3"/>
  <c r="D12" i="2"/>
  <c r="T58" i="3"/>
  <c r="H9" i="2" s="1"/>
  <c r="V58" i="3"/>
  <c r="V59" i="3"/>
  <c r="D9" i="2"/>
  <c r="T59" i="3"/>
  <c r="D11" i="2"/>
  <c r="R58" i="3"/>
  <c r="D13" i="2"/>
  <c r="C11" i="5"/>
  <c r="X58" i="3"/>
  <c r="D5" i="2"/>
  <c r="X59" i="3"/>
  <c r="P58" i="3"/>
  <c r="D10" i="5" s="1"/>
  <c r="E60" i="3"/>
  <c r="P59" i="3"/>
  <c r="D14" i="2"/>
  <c r="D8" i="2"/>
  <c r="C9" i="5"/>
  <c r="N58" i="3"/>
  <c r="Q60" i="3"/>
  <c r="A59" i="3"/>
  <c r="N59" i="3"/>
  <c r="J58" i="3"/>
  <c r="H6" i="2" s="1"/>
  <c r="B58" i="3"/>
  <c r="D3" i="5" s="1"/>
  <c r="B59" i="3"/>
  <c r="Z29" i="3"/>
  <c r="H13" i="2" l="1"/>
  <c r="D8" i="5"/>
  <c r="D12" i="5"/>
  <c r="H12" i="2"/>
  <c r="D13" i="5"/>
  <c r="H10" i="2"/>
  <c r="D11" i="5"/>
  <c r="D14" i="5"/>
  <c r="H14" i="2"/>
  <c r="H7" i="2"/>
  <c r="H15" i="2"/>
  <c r="D9" i="5"/>
  <c r="H8" i="2"/>
  <c r="J60" i="3"/>
  <c r="S5" i="4"/>
  <c r="B14" i="5" l="1"/>
  <c r="B13" i="5"/>
  <c r="B12" i="5"/>
  <c r="B11" i="5"/>
  <c r="B10" i="5"/>
  <c r="B9" i="5"/>
  <c r="B8" i="5"/>
  <c r="B7" i="5"/>
  <c r="B6" i="5"/>
  <c r="B5" i="5"/>
  <c r="B4" i="5"/>
  <c r="B3" i="5"/>
  <c r="N29" i="3"/>
  <c r="R5" i="4" l="1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D20" i="2"/>
  <c r="D19" i="2"/>
  <c r="C11" i="2"/>
  <c r="F29" i="3"/>
  <c r="H29" i="3"/>
  <c r="J29" i="3"/>
  <c r="L29" i="3"/>
  <c r="P29" i="3"/>
  <c r="R29" i="3"/>
  <c r="T29" i="3"/>
  <c r="V29" i="3"/>
  <c r="X29" i="3"/>
  <c r="D29" i="3"/>
  <c r="B29" i="3"/>
  <c r="C8" i="2"/>
  <c r="C9" i="2"/>
  <c r="C10" i="2"/>
  <c r="G8" i="2"/>
  <c r="G12" i="2"/>
  <c r="C5" i="2"/>
  <c r="G11" i="2"/>
  <c r="C12" i="2"/>
  <c r="G7" i="2"/>
  <c r="C16" i="2"/>
  <c r="G14" i="2"/>
  <c r="G6" i="2"/>
  <c r="C7" i="2"/>
  <c r="G5" i="2"/>
  <c r="C13" i="2"/>
  <c r="G10" i="2"/>
  <c r="C15" i="2"/>
  <c r="G15" i="2"/>
  <c r="C14" i="2"/>
  <c r="G13" i="2"/>
  <c r="G9" i="2"/>
  <c r="C6" i="2"/>
  <c r="G16" i="2"/>
  <c r="X4" i="4" l="1"/>
  <c r="X60" i="3"/>
  <c r="W5" i="4" l="1"/>
  <c r="V5" i="4"/>
  <c r="D18" i="2" l="1"/>
  <c r="D21" i="2" s="1"/>
  <c r="C15" i="5"/>
  <c r="D15" i="5"/>
  <c r="X2" i="4" l="1"/>
  <c r="X5" i="4" s="1"/>
  <c r="H21" i="2"/>
  <c r="X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Søren Boeriis</author>
  </authors>
  <commentList>
    <comment ref="B3" authorId="0" shapeId="0" xr:uid="{2B088D35-DF3C-4018-9239-E44C9E60FEE8}">
      <text>
        <r>
          <rPr>
            <b/>
            <sz val="9"/>
            <color indexed="81"/>
            <rFont val="Tahoma"/>
            <family val="2"/>
          </rPr>
          <t>Odds: 2/3 (2) (483,-)</t>
        </r>
      </text>
    </comment>
    <comment ref="AA3" authorId="0" shapeId="0" xr:uid="{DDF22A03-ABF1-4055-92B6-E124660A12D1}">
      <text>
        <r>
          <rPr>
            <b/>
            <sz val="9"/>
            <color indexed="81"/>
            <rFont val="Tahoma"/>
            <family val="2"/>
          </rPr>
          <t>Jackpot Lotto</t>
        </r>
      </text>
    </comment>
    <comment ref="B4" authorId="0" shapeId="0" xr:uid="{1D94B8FF-04C7-44D8-A0AF-75FB5E969ECC}">
      <text>
        <r>
          <rPr>
            <b/>
            <sz val="9"/>
            <color indexed="81"/>
            <rFont val="Tahoma"/>
            <family val="2"/>
          </rPr>
          <t>Odds: 2/4 (2) (495,-)</t>
        </r>
      </text>
    </comment>
    <comment ref="AA4" authorId="0" shapeId="0" xr:uid="{D97A8107-967C-4961-B977-6B997EB385ED}">
      <text>
        <r>
          <rPr>
            <b/>
            <sz val="9"/>
            <color indexed="81"/>
            <rFont val="Tahoma"/>
            <family val="2"/>
          </rPr>
          <t>Dobbelt Jackpot Lotto</t>
        </r>
      </text>
    </comment>
    <comment ref="Z5" authorId="0" shapeId="0" xr:uid="{08BA7714-7253-4F53-8E66-4F51A89D982D}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D7" authorId="0" shapeId="0" xr:uid="{86BE48D7-4F78-47A3-95FC-EA2319FD208A}">
      <text>
        <r>
          <rPr>
            <b/>
            <sz val="9"/>
            <color indexed="81"/>
            <rFont val="Tahoma"/>
            <family val="2"/>
          </rPr>
          <t>2/5 (2) (103,-)</t>
        </r>
      </text>
    </comment>
    <comment ref="AA7" authorId="0" shapeId="0" xr:uid="{89BAB27E-7178-4080-BB99-F0B26499D5DB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D8" authorId="0" shapeId="0" xr:uid="{E0E4EE60-779B-4D6C-A186-7C55BE95A184}">
      <text>
        <r>
          <rPr>
            <b/>
            <sz val="9"/>
            <color indexed="81"/>
            <rFont val="Tahoma"/>
            <family val="2"/>
          </rPr>
          <t>Odds: 2/4 (2) (53,-)
Odds: 2/4 (4) (317,-)
Firling: (84,-)</t>
        </r>
      </text>
    </comment>
    <comment ref="AA8" authorId="0" shapeId="0" xr:uid="{AE553B79-B434-49D9-9990-F9B267408612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D9" authorId="0" shapeId="0" xr:uid="{6FC4B446-CD85-49C1-947E-38FAE3E22B1F}">
      <text>
        <r>
          <rPr>
            <b/>
            <sz val="9"/>
            <color indexed="81"/>
            <rFont val="Tahoma"/>
            <family val="2"/>
          </rPr>
          <t>Odds: 2/4 (4) (360,-)</t>
        </r>
      </text>
    </comment>
    <comment ref="AA9" authorId="0" shapeId="0" xr:uid="{9E0636D9-3A72-4E5B-9C8E-5BAD4B9F615D}">
      <text>
        <r>
          <rPr>
            <b/>
            <sz val="9"/>
            <color indexed="81"/>
            <rFont val="Tahoma"/>
            <family val="2"/>
          </rPr>
          <t>3 x Jackpot</t>
        </r>
      </text>
    </comment>
    <comment ref="D10" authorId="0" shapeId="0" xr:uid="{81929AA2-C467-4F04-95D4-45E9D2202EA1}">
      <text>
        <r>
          <rPr>
            <b/>
            <sz val="9"/>
            <color indexed="81"/>
            <rFont val="Tahoma"/>
            <family val="2"/>
          </rPr>
          <t>Odds: 2/5 (2) (124,-)
Odds: 2/4 (2) (30,-)</t>
        </r>
      </text>
    </comment>
    <comment ref="F10" authorId="0" shapeId="0" xr:uid="{F08E0591-6858-4CF7-847B-55633FD009D8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D11" authorId="0" shapeId="0" xr:uid="{A3884E17-0296-44F0-BAB0-621AFEC7CD87}">
      <text>
        <r>
          <rPr>
            <b/>
            <sz val="9"/>
            <color indexed="81"/>
            <rFont val="Tahoma"/>
            <family val="2"/>
          </rPr>
          <t>Odds: 2/5 (4) (798,-)
Odds: 2/4 (2) (136,-)</t>
        </r>
      </text>
    </comment>
    <comment ref="F12" authorId="0" shapeId="0" xr:uid="{C33630C6-2414-4ED8-B1A8-C4FFF052054C}">
      <text>
        <r>
          <rPr>
            <b/>
            <sz val="9"/>
            <color indexed="81"/>
            <rFont val="Tahoma"/>
            <family val="2"/>
          </rPr>
          <t>Odds: 2/5 (2) (42,-)
Odds: 2/4 (3) (1.022,-)</t>
        </r>
      </text>
    </comment>
    <comment ref="Z12" authorId="0" shapeId="0" xr:uid="{819F77CA-70FD-4A26-BE8E-DE568D482CC2}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F13" authorId="0" shapeId="0" xr:uid="{FBC40F37-5008-4294-8614-41B7843ABBDC}">
      <text>
        <r>
          <rPr>
            <b/>
            <sz val="9"/>
            <color indexed="81"/>
            <rFont val="Tahoma"/>
            <family val="2"/>
          </rPr>
          <t>Tilbagebetaling</t>
        </r>
      </text>
    </comment>
    <comment ref="Z13" authorId="0" shapeId="0" xr:uid="{7CFEFA92-40C4-4183-BD35-AE20929C6132}">
      <text>
        <r>
          <rPr>
            <b/>
            <sz val="9"/>
            <color indexed="81"/>
            <rFont val="Tahoma"/>
            <family val="2"/>
          </rPr>
          <t>4 x 10 (71,-)</t>
        </r>
      </text>
    </comment>
    <comment ref="F14" authorId="0" shapeId="0" xr:uid="{93D77F75-9656-4C61-9365-54013648D282}">
      <text>
        <r>
          <rPr>
            <b/>
            <sz val="9"/>
            <color indexed="81"/>
            <rFont val="Tahoma"/>
            <family val="2"/>
          </rPr>
          <t>Tilbagebetaling</t>
        </r>
      </text>
    </comment>
    <comment ref="F15" authorId="0" shapeId="0" xr:uid="{1D7B7148-080D-426B-904F-B62B239CB05C}">
      <text>
        <r>
          <rPr>
            <b/>
            <sz val="9"/>
            <color indexed="81"/>
            <rFont val="Tahoma"/>
            <family val="2"/>
          </rPr>
          <t>Odds: 2/5 (3) (356,-)
Odds: 2/5 (3) (366,-)</t>
        </r>
      </text>
    </comment>
    <comment ref="Z15" authorId="0" shapeId="0" xr:uid="{330C0689-D438-4165-A902-D96E378DBB49}">
      <text>
        <r>
          <rPr>
            <b/>
            <sz val="9"/>
            <color indexed="81"/>
            <rFont val="Tahoma"/>
            <family val="2"/>
          </rPr>
          <t>Karl Oskar: 1 x 4</t>
        </r>
      </text>
    </comment>
    <comment ref="AA15" authorId="0" shapeId="0" xr:uid="{9485128E-C2CA-4A4D-9178-D9AC89A26F0C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Z17" authorId="0" shapeId="0" xr:uid="{7457034E-951E-4E34-89FE-67B2BF13B3AE}">
      <text>
        <r>
          <rPr>
            <b/>
            <sz val="9"/>
            <color indexed="81"/>
            <rFont val="Tahoma"/>
            <family val="2"/>
          </rPr>
          <t>Fast Tips: 2 x 10 (160,-)</t>
        </r>
      </text>
    </comment>
    <comment ref="AA19" authorId="0" shapeId="0" xr:uid="{3271E90A-A6A6-4D56-B8C7-0BF670A87791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J20" authorId="0" shapeId="0" xr:uid="{907EAD03-3821-4A4C-9B01-69E5D8AB5E6B}">
      <text>
        <r>
          <rPr>
            <b/>
            <sz val="9"/>
            <color indexed="81"/>
            <rFont val="Tahoma"/>
            <family val="2"/>
          </rPr>
          <t>Odds: 2/5 (2) (139,-)</t>
        </r>
      </text>
    </comment>
    <comment ref="J21" authorId="0" shapeId="0" xr:uid="{D4B497DB-55AD-4425-8A31-AE8A3E1D6C6C}">
      <text>
        <r>
          <rPr>
            <b/>
            <sz val="9"/>
            <color indexed="81"/>
            <rFont val="Tahoma"/>
            <family val="2"/>
          </rPr>
          <t>Odds: 2/5 (2) (113,-)</t>
        </r>
      </text>
    </comment>
    <comment ref="J22" authorId="0" shapeId="0" xr:uid="{D5530999-A8B5-435B-9C3C-00C33DB652F3}">
      <text>
        <r>
          <rPr>
            <b/>
            <sz val="9"/>
            <color indexed="81"/>
            <rFont val="Tahoma"/>
            <family val="2"/>
          </rPr>
          <t>5-Ling: (3) (405,-)</t>
        </r>
      </text>
    </comment>
    <comment ref="N22" authorId="0" shapeId="0" xr:uid="{94D0BF20-6B06-427A-B7EE-4E7223E60F9B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AA22" authorId="0" shapeId="0" xr:uid="{EA5BDC17-1BC5-4D11-A9C1-72CAC6043928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J23" authorId="0" shapeId="0" xr:uid="{C2C9B97E-E38F-473E-95A0-E647C7691A7C}">
      <text>
        <r>
          <rPr>
            <b/>
            <sz val="9"/>
            <color indexed="81"/>
            <rFont val="Tahoma"/>
            <family val="2"/>
          </rPr>
          <t xml:space="preserve">Femling: (2) (60,-) </t>
        </r>
      </text>
    </comment>
    <comment ref="AA23" authorId="0" shapeId="0" xr:uid="{0BAD2189-27DE-441A-ABF5-2A3B7B3736CB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J24" authorId="0" shapeId="0" xr:uid="{63B9E2B3-125B-4D0A-A001-CF48AA6B0C2A}">
      <text>
        <r>
          <rPr>
            <b/>
            <sz val="9"/>
            <color indexed="81"/>
            <rFont val="Tahoma"/>
            <family val="2"/>
          </rPr>
          <t xml:space="preserve">Femling: (2) (162,-)
Canadian: (2) (32,-) </t>
        </r>
      </text>
    </comment>
    <comment ref="AA24" authorId="0" shapeId="0" xr:uid="{BE0DDFFD-0B55-46D5-8B0C-D0FFB971A78C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L25" authorId="0" shapeId="0" xr:uid="{4CA14859-B652-4D18-8024-56D7301333D7}">
      <text>
        <r>
          <rPr>
            <b/>
            <sz val="9"/>
            <color indexed="81"/>
            <rFont val="Tahoma"/>
            <family val="2"/>
          </rPr>
          <t>Canadian: (4) (1.858,-)
Odds: 2/5 (3) (117,-)</t>
        </r>
      </text>
    </comment>
    <comment ref="AA25" authorId="0" shapeId="0" xr:uid="{CCE6E0CC-C51C-402E-8370-E7822DE24D43}">
      <text>
        <r>
          <rPr>
            <b/>
            <sz val="9"/>
            <color indexed="81"/>
            <rFont val="Tahoma"/>
            <family val="2"/>
          </rPr>
          <t>4 x Jackpot
1 x 5</t>
        </r>
      </text>
    </comment>
    <comment ref="L26" authorId="0" shapeId="0" xr:uid="{FF9A9990-1586-49FA-9F51-37B7C1FD9175}">
      <text>
        <r>
          <rPr>
            <b/>
            <sz val="9"/>
            <color indexed="81"/>
            <rFont val="Tahoma"/>
            <family val="2"/>
          </rPr>
          <t>Yankee: (2) (79,-)
Trixie: (3) (245,-)
4-Ling: (3) (222,-)</t>
        </r>
      </text>
    </comment>
    <comment ref="L27" authorId="0" shapeId="0" xr:uid="{35340A37-C393-4E12-A169-C506F089252F}">
      <text>
        <r>
          <rPr>
            <b/>
            <sz val="9"/>
            <color indexed="81"/>
            <rFont val="Tahoma"/>
            <family val="2"/>
          </rPr>
          <t>Canadian: (2) (40,-)</t>
        </r>
      </text>
    </comment>
    <comment ref="F28" authorId="0" shapeId="0" xr:uid="{E5FBA263-986D-47B0-83B3-9B1486F12C77}">
      <text>
        <r>
          <rPr>
            <b/>
            <sz val="9"/>
            <color indexed="81"/>
            <rFont val="Tahoma"/>
            <family val="2"/>
          </rPr>
          <t>Fast Lotto: 1 x 5</t>
        </r>
      </text>
    </comment>
    <comment ref="L28" authorId="0" shapeId="0" xr:uid="{DE0EF172-6EA2-4F5A-8CE2-A99B8E8FFF2F}">
      <text>
        <r>
          <rPr>
            <b/>
            <sz val="9"/>
            <color indexed="81"/>
            <rFont val="Tahoma"/>
            <family val="2"/>
          </rPr>
          <t>Yankee: (3) (204,-)</t>
        </r>
      </text>
    </comment>
    <comment ref="N31" authorId="0" shapeId="0" xr:uid="{FBFC4B1C-02E1-435E-A584-0858854A3DFD}">
      <text>
        <r>
          <rPr>
            <b/>
            <sz val="9"/>
            <color indexed="81"/>
            <rFont val="Tahoma"/>
            <family val="2"/>
          </rPr>
          <t>Trixie: (2) (78,-)
Yankee: (3) (462,-)</t>
        </r>
      </text>
    </comment>
    <comment ref="Z31" authorId="0" shapeId="0" xr:uid="{D760F15F-5FF1-4D69-B2E3-B672AD461C68}">
      <text>
        <r>
          <rPr>
            <b/>
            <sz val="9"/>
            <color indexed="81"/>
            <rFont val="Tahoma"/>
            <family val="2"/>
          </rPr>
          <t>Fast tips: 1 x 11</t>
        </r>
      </text>
    </comment>
    <comment ref="AA31" authorId="0" shapeId="0" xr:uid="{2FB96550-6CDD-49AD-A58D-28FCF48E32C2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L32" authorId="0" shapeId="0" xr:uid="{F1CEAA96-15C3-4965-BC1D-2DADB14687BD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N32" authorId="0" shapeId="0" xr:uid="{5D13088E-8FE7-4779-BC44-5EB9AA3182FA}">
      <text>
        <r>
          <rPr>
            <b/>
            <sz val="9"/>
            <color indexed="81"/>
            <rFont val="Tahoma"/>
            <family val="2"/>
          </rPr>
          <t>Trixie: (2) (75,50)
Yankee: (4) (1.719,50)</t>
        </r>
      </text>
    </comment>
    <comment ref="AA32" authorId="0" shapeId="0" xr:uid="{D9C3B7DD-C551-4E83-9D1C-CEFDFA21CEAF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N33" authorId="0" shapeId="0" xr:uid="{B5C2EEA0-14C6-4A34-AB0B-2E9912CFBF77}">
      <text>
        <r>
          <rPr>
            <b/>
            <sz val="9"/>
            <color indexed="81"/>
            <rFont val="Tahoma"/>
            <family val="2"/>
          </rPr>
          <t>Yankee: (2) (113,-)
Yankee: (2) (103,50)</t>
        </r>
      </text>
    </comment>
    <comment ref="AA33" authorId="0" shapeId="0" xr:uid="{18C96AF7-669C-45C2-B486-51282A7A1DE5}">
      <text>
        <r>
          <rPr>
            <b/>
            <sz val="9"/>
            <color indexed="81"/>
            <rFont val="Tahoma"/>
            <family val="2"/>
          </rPr>
          <t>3-dobbelt Jackpot</t>
        </r>
      </text>
    </comment>
    <comment ref="N34" authorId="0" shapeId="0" xr:uid="{24199763-EA56-410A-8C74-CFD7E776A25E}">
      <text>
        <r>
          <rPr>
            <b/>
            <sz val="9"/>
            <color indexed="81"/>
            <rFont val="Tahoma"/>
            <family val="2"/>
          </rPr>
          <t>Trixie: (2) (24,-)</t>
        </r>
      </text>
    </comment>
    <comment ref="P35" authorId="0" shapeId="0" xr:uid="{DF448883-BDC9-41B2-AA0B-80A7CA632940}">
      <text>
        <r>
          <rPr>
            <b/>
            <sz val="9"/>
            <color indexed="81"/>
            <rFont val="Tahoma"/>
            <family val="2"/>
          </rPr>
          <t>Odds: 2/5 (3) (344,50)</t>
        </r>
      </text>
    </comment>
    <comment ref="P36" authorId="0" shapeId="0" xr:uid="{647318D7-0BFC-4FEB-A454-E8BD8B3E4847}">
      <text>
        <r>
          <rPr>
            <b/>
            <sz val="9"/>
            <color indexed="81"/>
            <rFont val="Tahoma"/>
            <family val="2"/>
          </rPr>
          <t>Trippel: (191,50)
Femling: (2) (185,50)
Femling: (2) (156,50)</t>
        </r>
      </text>
    </comment>
    <comment ref="AA37" authorId="0" shapeId="0" xr:uid="{69C4C55C-EBCC-49A5-8F10-E63A8A140C7C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P38" authorId="0" shapeId="0" xr:uid="{8AD86B86-6A3A-4E3A-9B65-33C0B3B9AA80}">
      <text>
        <r>
          <rPr>
            <b/>
            <sz val="9"/>
            <color indexed="81"/>
            <rFont val="Tahoma"/>
            <family val="2"/>
          </rPr>
          <t>Doubles: (3/5) (475,50)</t>
        </r>
      </text>
    </comment>
    <comment ref="AA38" authorId="0" shapeId="0" xr:uid="{E6635753-086F-4F24-8F2C-8C265A617B57}">
      <text>
        <r>
          <rPr>
            <b/>
            <sz val="9"/>
            <color indexed="81"/>
            <rFont val="Tahoma"/>
            <family val="2"/>
          </rPr>
          <t>Dobbelt Jacpot</t>
        </r>
      </text>
    </comment>
    <comment ref="P39" authorId="0" shapeId="0" xr:uid="{DF13CA3D-14C9-46FA-B11B-F355AECAF3BB}">
      <text>
        <r>
          <rPr>
            <b/>
            <sz val="9"/>
            <color indexed="81"/>
            <rFont val="Tahoma"/>
            <family val="2"/>
          </rPr>
          <t>Doubles: (2/5) (207,50)</t>
        </r>
      </text>
    </comment>
    <comment ref="R40" authorId="0" shapeId="0" xr:uid="{C3D04AC0-BC29-4ACF-8D5F-30F973C5C974}">
      <text>
        <r>
          <rPr>
            <b/>
            <sz val="9"/>
            <color indexed="81"/>
            <rFont val="Tahoma"/>
            <family val="2"/>
          </rPr>
          <t>Yankee: (2) (178,50)</t>
        </r>
      </text>
    </comment>
    <comment ref="AA40" authorId="0" shapeId="0" xr:uid="{139A7955-D05F-456A-8C3B-BFEE0C4D4C22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R41" authorId="0" shapeId="0" xr:uid="{8523D2F5-0E95-4949-80D9-B06716CFCA46}">
      <text>
        <r>
          <rPr>
            <b/>
            <sz val="9"/>
            <color indexed="81"/>
            <rFont val="Tahoma"/>
            <family val="2"/>
          </rPr>
          <t>Yankee: (2) (172,50)</t>
        </r>
      </text>
    </comment>
    <comment ref="R42" authorId="0" shapeId="0" xr:uid="{EA51FCC3-0A3E-4549-AAF0-20FA45E3FF39}">
      <text>
        <r>
          <rPr>
            <b/>
            <sz val="9"/>
            <color indexed="81"/>
            <rFont val="Tahoma"/>
            <family val="2"/>
          </rPr>
          <t>Yankee: (2) (58,-)</t>
        </r>
      </text>
    </comment>
    <comment ref="AA42" authorId="0" shapeId="0" xr:uid="{5559DF9E-FCBC-4793-AE34-ECC36721C188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R43" authorId="0" shapeId="0" xr:uid="{1FF18986-0A49-4D2B-B9F6-0B5AFE3F920C}">
      <text>
        <r>
          <rPr>
            <b/>
            <sz val="9"/>
            <color indexed="81"/>
            <rFont val="Tahoma"/>
            <family val="2"/>
          </rPr>
          <t>Trippel: (1.161,-)</t>
        </r>
      </text>
    </comment>
    <comment ref="B44" authorId="0" shapeId="0" xr:uid="{9E03C926-A321-413F-858B-F061BC50CA8E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Z44" authorId="0" shapeId="0" xr:uid="{4F6E7074-FAA5-405D-BD78-6AB3DD279DAD}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AA44" authorId="0" shapeId="0" xr:uid="{26F0DCAD-8B75-474B-8E64-9387CDE44E5F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T45" authorId="0" shapeId="0" xr:uid="{24E18BFC-D5F1-4901-A339-4FC10BE9BA04}">
      <text>
        <r>
          <rPr>
            <b/>
            <sz val="9"/>
            <color indexed="81"/>
            <rFont val="Tahoma"/>
            <family val="2"/>
          </rPr>
          <t>Yankee: (2) (80,50)
Trixie: (2) (59,50)
Yankee: (2) (93,-)</t>
        </r>
      </text>
    </comment>
    <comment ref="V45" authorId="0" shapeId="0" xr:uid="{7FD6147B-9215-466C-9D8A-CF68F593FC04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AA45" authorId="0" shapeId="0" xr:uid="{EC422A5A-1B89-422D-8632-1CFFA855B2BC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T46" authorId="0" shapeId="0" xr:uid="{B39720B3-BAF2-40EE-BFC1-D0796259CF2E}">
      <text>
        <r>
          <rPr>
            <b/>
            <sz val="9"/>
            <color indexed="81"/>
            <rFont val="Tahoma"/>
            <family val="2"/>
          </rPr>
          <t>Canadian: (3) (449,-)
Yankee: (2) (70,-)</t>
        </r>
      </text>
    </comment>
    <comment ref="T47" authorId="0" shapeId="0" xr:uid="{F1AAB328-C562-41B6-B56F-6FAE6290095E}">
      <text>
        <r>
          <rPr>
            <b/>
            <sz val="9"/>
            <color indexed="81"/>
            <rFont val="Tahoma"/>
            <family val="2"/>
          </rPr>
          <t>Trixie: (2) (81,-)
Yankee: (2) (73,50)
Trixie: (2) (244,50)</t>
        </r>
      </text>
    </comment>
    <comment ref="AA48" authorId="0" shapeId="0" xr:uid="{F50DF2D8-E66E-4600-92DE-904C832B3768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L49" authorId="0" shapeId="0" xr:uid="{E24779F6-1FE1-4201-917C-1174A6B65980}">
      <text>
        <r>
          <rPr>
            <b/>
            <sz val="9"/>
            <color indexed="81"/>
            <rFont val="Tahoma"/>
            <family val="2"/>
          </rPr>
          <t>1 x 5</t>
        </r>
      </text>
    </comment>
    <comment ref="V49" authorId="0" shapeId="0" xr:uid="{AB5F3D95-601C-42F5-BA95-EE6F1EA7077F}">
      <text>
        <r>
          <rPr>
            <b/>
            <sz val="9"/>
            <color indexed="81"/>
            <rFont val="Tahoma"/>
            <family val="2"/>
          </rPr>
          <t>Yankee: (2) (34,50)</t>
        </r>
      </text>
    </comment>
    <comment ref="AA49" authorId="0" shapeId="0" xr:uid="{5E690C18-7D59-40BE-8988-BA83384AE2A4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V50" authorId="0" shapeId="0" xr:uid="{485BA4C3-22E9-4D02-8F7D-5458160981A3}">
      <text>
        <r>
          <rPr>
            <b/>
            <sz val="9"/>
            <color indexed="81"/>
            <rFont val="Tahoma"/>
            <family val="2"/>
          </rPr>
          <t>Yankee: (4) (605,-)
Yankee: (3) (395,-)
Yankee: (3) (363,50)</t>
        </r>
      </text>
    </comment>
    <comment ref="AA50" authorId="0" shapeId="0" xr:uid="{DAB2F403-B00D-444E-BCA7-C13069291894}">
      <text>
        <r>
          <rPr>
            <b/>
            <sz val="9"/>
            <color indexed="81"/>
            <rFont val="Tahoma"/>
            <family val="2"/>
          </rPr>
          <t>3-Dobbelt Jackpot</t>
        </r>
      </text>
    </comment>
    <comment ref="V51" authorId="0" shapeId="0" xr:uid="{6D981097-BF1D-4D37-9215-512EFEC84441}">
      <text>
        <r>
          <rPr>
            <b/>
            <sz val="9"/>
            <color indexed="81"/>
            <rFont val="Tahoma"/>
            <family val="2"/>
          </rPr>
          <t>Yankee: (2) (54,-)
Yankee: (2) (34,-)
Yankee: (3) (156,-)
Yankee: (3) (176,-)
Lotto: (4) (50,-)</t>
        </r>
      </text>
    </comment>
    <comment ref="V52" authorId="0" shapeId="0" xr:uid="{011BEA6B-B121-4986-92FA-C77FB27A44D1}">
      <text>
        <r>
          <rPr>
            <b/>
            <sz val="9"/>
            <color indexed="81"/>
            <rFont val="Tahoma"/>
            <family val="2"/>
          </rPr>
          <t>Yankee: (2) (34,50)
Yankee: (2) (35,-)
Yankee: (2) (37,50)</t>
        </r>
      </text>
    </comment>
    <comment ref="X53" authorId="0" shapeId="0" xr:uid="{A0648056-14F7-481E-A79D-A661FB544F4B}">
      <text>
        <r>
          <rPr>
            <b/>
            <sz val="9"/>
            <color indexed="81"/>
            <rFont val="Tahoma"/>
            <family val="2"/>
          </rPr>
          <t>Yankee: (3) (840,50)</t>
        </r>
      </text>
    </comment>
    <comment ref="Z53" authorId="0" shapeId="0" xr:uid="{611A3ADE-9DD7-4B80-AF97-6735F2D1C48C}">
      <text>
        <r>
          <rPr>
            <b/>
            <sz val="9"/>
            <color indexed="81"/>
            <rFont val="Tahoma"/>
            <family val="2"/>
          </rPr>
          <t>Fast Tips: 1 x 10 (39,-)</t>
        </r>
      </text>
    </comment>
    <comment ref="AA54" authorId="0" shapeId="0" xr:uid="{C5AFF215-167D-4DCD-8627-6C2144A6E219}">
      <text>
        <r>
          <rPr>
            <b/>
            <sz val="9"/>
            <color indexed="81"/>
            <rFont val="Tahoma"/>
            <family val="2"/>
          </rPr>
          <t>Jackpot: 2 x 4 (100,-)</t>
        </r>
      </text>
    </comment>
    <comment ref="X55" authorId="0" shapeId="0" xr:uid="{17326AD8-D7F8-4B03-B93D-4110FCC16C96}">
      <text>
        <r>
          <rPr>
            <b/>
            <sz val="9"/>
            <color indexed="81"/>
            <rFont val="Tahoma"/>
            <charset val="1"/>
          </rPr>
          <t>Yankee: (3) (1.609,-)</t>
        </r>
      </text>
    </comment>
    <comment ref="X56" authorId="0" shapeId="0" xr:uid="{0802A651-DAF6-432C-B677-29D05767AEBE}">
      <text>
        <r>
          <rPr>
            <b/>
            <sz val="9"/>
            <color indexed="81"/>
            <rFont val="Tahoma"/>
            <charset val="1"/>
          </rPr>
          <t>Yankee: (3) (1.515,50)
Double: (3) (436,-)
Trippel: (3) (276,50)</t>
        </r>
      </text>
    </comment>
  </commentList>
</comments>
</file>

<file path=xl/sharedStrings.xml><?xml version="1.0" encoding="utf-8"?>
<sst xmlns="http://schemas.openxmlformats.org/spreadsheetml/2006/main" count="93" uniqueCount="36">
  <si>
    <t>UGE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</si>
  <si>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</si>
  <si>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</si>
  <si>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</si>
  <si>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</si>
  <si>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</si>
  <si>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</si>
  <si>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</si>
  <si>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</si>
  <si>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</si>
  <si>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</si>
  <si>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</si>
  <si>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</si>
  <si>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Samlet</t>
  </si>
  <si>
    <t>Jackpot</t>
  </si>
  <si>
    <t xml:space="preserve">  </t>
  </si>
  <si>
    <t>Medlem</t>
  </si>
  <si>
    <t>Fast</t>
  </si>
  <si>
    <t>Fast Tips/Lotto</t>
  </si>
  <si>
    <t xml:space="preserve"> </t>
  </si>
  <si>
    <t>Berg (4)</t>
  </si>
  <si>
    <t>Damborg (4)</t>
  </si>
  <si>
    <t>Kim Vagn (4)</t>
  </si>
  <si>
    <t>Benny (4)</t>
  </si>
  <si>
    <t>Fast Tips + Fast Lotto</t>
  </si>
  <si>
    <t>Bajads (5)</t>
  </si>
  <si>
    <t>Marinus (4)</t>
  </si>
  <si>
    <t>Ejnar (4)</t>
  </si>
  <si>
    <t>Rytter (4)</t>
  </si>
  <si>
    <t>Kromanden (4)</t>
  </si>
  <si>
    <t>Baske (5)</t>
  </si>
  <si>
    <t>Carlo (5)</t>
  </si>
  <si>
    <t>Poker (5)</t>
  </si>
  <si>
    <t>GEVINSTER</t>
  </si>
  <si>
    <t>BØDER</t>
  </si>
  <si>
    <t>Fast Tips/Lotto - Jackpot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</si>
</sst>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&quot;kr&quot;\ #,##0.00"/>
  </numFmts>
  <fonts count="27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Verdana"/>
      <family val="2"/>
    </font>
    <font>
      <sz val="10"/>
      <color indexed="12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14" applyNumberFormat="0" applyFill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2" fillId="5" borderId="6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3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6" xfId="0" applyFont="1" applyBorder="1" applyAlignment="1">
      <alignment horizontal="left"/>
    </xf>
    <xf numFmtId="165" fontId="9" fillId="0" borderId="7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17" fillId="0" borderId="0" xfId="3"/>
    <xf numFmtId="9" fontId="0" fillId="0" borderId="0" xfId="2" applyFont="1"/>
    <xf numFmtId="0" fontId="18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9" fontId="3" fillId="0" borderId="0" xfId="2" applyFont="1" applyAlignment="1">
      <alignment horizontal="center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horizontal="right"/>
    </xf>
    <xf numFmtId="165" fontId="13" fillId="0" borderId="14" xfId="1" applyNumberFormat="1"/>
    <xf numFmtId="165" fontId="13" fillId="0" borderId="0" xfId="1" applyNumberFormat="1" applyBorder="1" applyAlignment="1">
      <alignment horizontal="right"/>
    </xf>
    <xf numFmtId="4" fontId="3" fillId="5" borderId="1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center"/>
    </xf>
    <xf numFmtId="0" fontId="21" fillId="0" borderId="0" xfId="0" applyFont="1"/>
    <xf numFmtId="0" fontId="16" fillId="0" borderId="0" xfId="0" applyFont="1"/>
    <xf numFmtId="0" fontId="2" fillId="7" borderId="1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3" fontId="2" fillId="13" borderId="4" xfId="0" applyNumberFormat="1" applyFont="1" applyFill="1" applyBorder="1" applyAlignment="1">
      <alignment horizontal="center"/>
    </xf>
    <xf numFmtId="3" fontId="2" fillId="13" borderId="5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4" fontId="3" fillId="5" borderId="4" xfId="0" applyNumberFormat="1" applyFont="1" applyFill="1" applyBorder="1" applyAlignment="1">
      <alignment horizontal="center"/>
    </xf>
    <xf numFmtId="4" fontId="3" fillId="6" borderId="5" xfId="0" applyNumberFormat="1" applyFont="1" applyFill="1" applyBorder="1" applyAlignment="1">
      <alignment horizontal="center"/>
    </xf>
    <xf numFmtId="0" fontId="22" fillId="0" borderId="14" xfId="1" applyFont="1"/>
    <xf numFmtId="0" fontId="23" fillId="0" borderId="0" xfId="0" applyFont="1"/>
    <xf numFmtId="4" fontId="2" fillId="12" borderId="6" xfId="0" applyNumberFormat="1" applyFont="1" applyFill="1" applyBorder="1" applyAlignment="1">
      <alignment horizontal="center"/>
    </xf>
    <xf numFmtId="4" fontId="2" fillId="12" borderId="7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0" fontId="3" fillId="11" borderId="1" xfId="0" applyFont="1" applyFill="1" applyBorder="1"/>
    <xf numFmtId="0" fontId="24" fillId="11" borderId="1" xfId="0" applyFont="1" applyFill="1" applyBorder="1" applyAlignment="1">
      <alignment horizontal="center"/>
    </xf>
    <xf numFmtId="0" fontId="24" fillId="11" borderId="1" xfId="0" applyFont="1" applyFill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4" fontId="25" fillId="10" borderId="1" xfId="0" applyNumberFormat="1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" fontId="11" fillId="0" borderId="6" xfId="0" applyNumberFormat="1" applyFont="1" applyBorder="1" applyAlignment="1">
      <alignment horizontal="left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164" fontId="22" fillId="0" borderId="14" xfId="1" applyNumberFormat="1" applyFont="1" applyAlignment="1">
      <alignment horizontal="center"/>
    </xf>
    <xf numFmtId="0" fontId="12" fillId="3" borderId="6" xfId="0" applyFont="1" applyFill="1" applyBorder="1" applyAlignment="1">
      <alignment horizontal="center" vertical="center" textRotation="90"/>
    </xf>
    <xf numFmtId="0" fontId="12" fillId="3" borderId="10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4" fontId="3" fillId="3" borderId="2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22" fillId="0" borderId="14" xfId="1" applyFont="1"/>
    <xf numFmtId="3" fontId="3" fillId="3" borderId="15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2" fillId="12" borderId="6" xfId="0" applyNumberFormat="1" applyFont="1" applyFill="1" applyBorder="1" applyAlignment="1">
      <alignment horizontal="center"/>
    </xf>
    <xf numFmtId="3" fontId="5" fillId="13" borderId="4" xfId="0" applyNumberFormat="1" applyFont="1" applyFill="1" applyBorder="1" applyAlignment="1">
      <alignment horizontal="center"/>
    </xf>
    <xf numFmtId="9" fontId="3" fillId="0" borderId="20" xfId="2" applyFont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">
    <cellStyle name="Advarselstekst" xfId="3" builtinId="11"/>
    <cellStyle name="Normal" xfId="0" builtinId="0"/>
    <cellStyle name="Procent" xfId="2" builtinId="5"/>
    <cellStyle name="Total" xfId="1" builtinId="25"/>
  </cellStyles>
  <dxfs count="4"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775687307E-2"/>
          <c:y val="2.5435325738926297E-2"/>
          <c:w val="0.84884004764209509"/>
          <c:h val="0.90015260978972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diagram!$B$1:$X$1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diagram!$B$2:$X$2</c:f>
              <c:numCache>
                <c:formatCode>#,##0</c:formatCode>
                <c:ptCount val="23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6741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13555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20745</c:v>
                </c:pt>
                <c:pt idx="18">
                  <c:v>26751</c:v>
                </c:pt>
                <c:pt idx="19">
                  <c:v>16053</c:v>
                </c:pt>
                <c:pt idx="20">
                  <c:v>21269</c:v>
                </c:pt>
                <c:pt idx="21">
                  <c:v>24969</c:v>
                </c:pt>
                <c:pt idx="22" formatCode="#,##0.00">
                  <c:v>24222.5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0-440A-B6D0-644BA16F9062}"/>
            </c:ext>
          </c:extLst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diagram!$B$1:$X$1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diagram!$B$3:$X$3</c:f>
              <c:numCache>
                <c:formatCode>#,##0</c:formatCode>
                <c:ptCount val="23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275</c:v>
                </c:pt>
                <c:pt idx="18">
                  <c:v>350</c:v>
                </c:pt>
                <c:pt idx="19">
                  <c:v>300</c:v>
                </c:pt>
                <c:pt idx="20">
                  <c:v>350</c:v>
                </c:pt>
                <c:pt idx="21">
                  <c:v>375</c:v>
                </c:pt>
                <c:pt idx="22" formatCode="#,##0.0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0-440A-B6D0-644BA16F9062}"/>
            </c:ext>
          </c:extLst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diagram!$B$1:$X$1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diagram!$B$4:$X$4</c:f>
              <c:numCache>
                <c:formatCode>#,##0</c:formatCode>
                <c:ptCount val="23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1604</c:v>
                </c:pt>
                <c:pt idx="18">
                  <c:v>833</c:v>
                </c:pt>
                <c:pt idx="19">
                  <c:v>536</c:v>
                </c:pt>
                <c:pt idx="20">
                  <c:v>1540</c:v>
                </c:pt>
                <c:pt idx="21">
                  <c:v>1215</c:v>
                </c:pt>
                <c:pt idx="22" formatCode="#,##0.00">
                  <c:v>2071.5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0-440A-B6D0-644BA16F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90921600"/>
        <c:axId val="90935680"/>
      </c:barChart>
      <c:catAx>
        <c:axId val="90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35680"/>
        <c:crosses val="autoZero"/>
        <c:auto val="1"/>
        <c:lblAlgn val="ctr"/>
        <c:lblOffset val="100"/>
        <c:noMultiLvlLbl val="0"/>
      </c:catAx>
      <c:valAx>
        <c:axId val="90935680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921600"/>
        <c:crosses val="autoZero"/>
        <c:crossBetween val="between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55118110236220452" l="0.51181102362204722" r="0.51181102362204722" t="0.55118110236220452" header="0.31496062992131041" footer="0.3149606299213104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23</xdr:col>
      <xdr:colOff>352425</xdr:colOff>
      <xdr:row>41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589494</xdr:colOff>
      <xdr:row>18</xdr:row>
      <xdr:rowOff>88950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17DA369E-2123-4BC5-BAC8-D2151BDEF90E}"/>
            </a:ext>
          </a:extLst>
        </xdr:cNvPr>
        <xdr:cNvGrpSpPr>
          <a:grpSpLocks noChangeAspect="1"/>
        </xdr:cNvGrpSpPr>
      </xdr:nvGrpSpPr>
      <xdr:grpSpPr>
        <a:xfrm>
          <a:off x="5838825" y="161925"/>
          <a:ext cx="1199094" cy="4680000"/>
          <a:chOff x="0" y="0"/>
          <a:chExt cx="1199094" cy="4680000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A1CFFFC2-22EC-49B7-B795-26636939BE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9525"/>
            <a:ext cx="411429" cy="4662858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4" name="Picture 2">
            <a:extLst>
              <a:ext uri="{FF2B5EF4-FFF2-40B4-BE49-F238E27FC236}">
                <a16:creationId xmlns:a16="http://schemas.microsoft.com/office/drawing/2014/main" id="{75A476DD-B17C-4073-9DD3-DE70244DDA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3379" y="0"/>
            <a:ext cx="865715" cy="46800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H74"/>
  <sheetViews>
    <sheetView showGridLines="0" tabSelected="1" topLeftCell="A13" zoomScaleNormal="100" workbookViewId="0">
      <selection activeCell="AG39" sqref="AG39"/>
    </sheetView>
  </sheetViews>
  <sheetFormatPr defaultRowHeight="12.75"/>
  <cols>
    <col min="1" max="1" width="9.42578125" customWidth="1"/>
    <col min="2" max="2" width="4.7109375" customWidth="1"/>
    <col min="3" max="3" width="4.7109375" style="1" customWidth="1"/>
    <col min="4" max="4" width="4.7109375" customWidth="1"/>
    <col min="5" max="5" width="4.7109375" style="1" customWidth="1"/>
    <col min="6" max="6" width="4.7109375" customWidth="1"/>
    <col min="7" max="7" width="4.7109375" style="1" customWidth="1"/>
    <col min="8" max="8" width="4.7109375" customWidth="1"/>
    <col min="9" max="9" width="4.7109375" style="1" customWidth="1"/>
    <col min="10" max="10" width="4.7109375" customWidth="1"/>
    <col min="11" max="11" width="4.7109375" style="1" customWidth="1"/>
    <col min="12" max="12" width="4.7109375" customWidth="1"/>
    <col min="13" max="13" width="4.7109375" style="1" customWidth="1"/>
    <col min="14" max="14" width="4.7109375" customWidth="1"/>
    <col min="15" max="15" width="4.7109375" style="1" customWidth="1"/>
    <col min="16" max="16" width="4.7109375" customWidth="1"/>
    <col min="17" max="17" width="4.7109375" style="1" customWidth="1"/>
    <col min="18" max="18" width="4.7109375" customWidth="1"/>
    <col min="19" max="19" width="4.7109375" style="1" customWidth="1"/>
    <col min="20" max="20" width="4.7109375" customWidth="1"/>
    <col min="21" max="21" width="4.7109375" style="1" customWidth="1"/>
    <col min="22" max="22" width="4.7109375" customWidth="1"/>
    <col min="23" max="23" width="4.7109375" style="1" customWidth="1"/>
    <col min="24" max="24" width="4.7109375" customWidth="1"/>
    <col min="25" max="25" width="4.7109375" style="1" customWidth="1"/>
    <col min="26" max="27" width="8.7109375" customWidth="1"/>
    <col min="28" max="29" width="9.140625" customWidth="1"/>
  </cols>
  <sheetData>
    <row r="1" spans="1:34" ht="105" customHeight="1">
      <c r="A1" s="66" t="s">
        <v>0</v>
      </c>
      <c r="B1" s="70" t="s">
        <v>21</v>
      </c>
      <c r="C1" s="69"/>
      <c r="D1" s="71" t="s">
        <v>25</v>
      </c>
      <c r="E1" s="71"/>
      <c r="F1" s="69" t="s">
        <v>26</v>
      </c>
      <c r="G1" s="69"/>
      <c r="H1" s="71" t="s">
        <v>29</v>
      </c>
      <c r="I1" s="71"/>
      <c r="J1" s="69" t="s">
        <v>30</v>
      </c>
      <c r="K1" s="69"/>
      <c r="L1" s="71" t="s">
        <v>20</v>
      </c>
      <c r="M1" s="71"/>
      <c r="N1" s="69" t="s">
        <v>22</v>
      </c>
      <c r="O1" s="69"/>
      <c r="P1" s="71" t="s">
        <v>31</v>
      </c>
      <c r="Q1" s="71"/>
      <c r="R1" s="69" t="s">
        <v>28</v>
      </c>
      <c r="S1" s="69"/>
      <c r="T1" s="71" t="s">
        <v>32</v>
      </c>
      <c r="U1" s="71"/>
      <c r="V1" s="69" t="s">
        <v>23</v>
      </c>
      <c r="W1" s="69"/>
      <c r="X1" s="71" t="s">
        <v>27</v>
      </c>
      <c r="Y1" s="71"/>
      <c r="Z1" s="2" t="s">
        <v>24</v>
      </c>
      <c r="AA1" s="3" t="s">
        <v>1</v>
      </c>
    </row>
    <row r="2" spans="1:34" ht="38.25" customHeight="1">
      <c r="A2" s="67"/>
      <c r="B2" s="45" t="s">
        <v>2</v>
      </c>
      <c r="C2" s="37" t="s">
        <v>3</v>
      </c>
      <c r="D2" s="36" t="s">
        <v>2</v>
      </c>
      <c r="E2" s="37" t="s">
        <v>3</v>
      </c>
      <c r="F2" s="36" t="s">
        <v>2</v>
      </c>
      <c r="G2" s="37" t="s">
        <v>3</v>
      </c>
      <c r="H2" s="36" t="s">
        <v>2</v>
      </c>
      <c r="I2" s="37" t="s">
        <v>3</v>
      </c>
      <c r="J2" s="36" t="s">
        <v>2</v>
      </c>
      <c r="K2" s="37" t="s">
        <v>3</v>
      </c>
      <c r="L2" s="36" t="s">
        <v>2</v>
      </c>
      <c r="M2" s="37" t="s">
        <v>3</v>
      </c>
      <c r="N2" s="36" t="s">
        <v>2</v>
      </c>
      <c r="O2" s="37" t="s">
        <v>3</v>
      </c>
      <c r="P2" s="36" t="s">
        <v>2</v>
      </c>
      <c r="Q2" s="37" t="s">
        <v>3</v>
      </c>
      <c r="R2" s="36" t="s">
        <v>2</v>
      </c>
      <c r="S2" s="37" t="s">
        <v>3</v>
      </c>
      <c r="T2" s="36" t="s">
        <v>2</v>
      </c>
      <c r="U2" s="37" t="s">
        <v>3</v>
      </c>
      <c r="V2" s="36" t="s">
        <v>2</v>
      </c>
      <c r="W2" s="37" t="s">
        <v>3</v>
      </c>
      <c r="X2" s="36" t="s">
        <v>2</v>
      </c>
      <c r="Y2" s="37" t="s">
        <v>3</v>
      </c>
      <c r="Z2" s="36" t="s">
        <v>2</v>
      </c>
      <c r="AA2" s="46" t="s">
        <v>2</v>
      </c>
    </row>
    <row r="3" spans="1:34">
      <c r="A3" s="38">
        <v>1</v>
      </c>
      <c r="B3" s="72">
        <v>483</v>
      </c>
      <c r="C3" s="73"/>
      <c r="D3" s="76"/>
      <c r="E3" s="76"/>
      <c r="F3" s="73"/>
      <c r="G3" s="73"/>
      <c r="H3" s="76"/>
      <c r="I3" s="76"/>
      <c r="J3" s="73"/>
      <c r="K3" s="73"/>
      <c r="L3" s="76"/>
      <c r="M3" s="76"/>
      <c r="N3" s="73"/>
      <c r="O3" s="73"/>
      <c r="P3" s="76"/>
      <c r="Q3" s="76"/>
      <c r="R3" s="73"/>
      <c r="S3" s="73"/>
      <c r="T3" s="76"/>
      <c r="U3" s="76"/>
      <c r="V3" s="73"/>
      <c r="W3" s="73"/>
      <c r="X3" s="76"/>
      <c r="Y3" s="76"/>
      <c r="Z3" s="32"/>
      <c r="AA3" s="33">
        <v>0</v>
      </c>
    </row>
    <row r="4" spans="1:34">
      <c r="A4" s="38">
        <v>2</v>
      </c>
      <c r="B4" s="72">
        <v>495</v>
      </c>
      <c r="C4" s="73"/>
      <c r="D4" s="76"/>
      <c r="E4" s="76"/>
      <c r="F4" s="73"/>
      <c r="G4" s="73"/>
      <c r="H4" s="76"/>
      <c r="I4" s="76"/>
      <c r="J4" s="73"/>
      <c r="K4" s="73"/>
      <c r="L4" s="76"/>
      <c r="M4" s="76"/>
      <c r="N4" s="73"/>
      <c r="O4" s="73"/>
      <c r="P4" s="76"/>
      <c r="Q4" s="76"/>
      <c r="R4" s="73"/>
      <c r="S4" s="73"/>
      <c r="T4" s="76"/>
      <c r="U4" s="76"/>
      <c r="V4" s="73"/>
      <c r="W4" s="73"/>
      <c r="X4" s="76"/>
      <c r="Y4" s="76"/>
      <c r="Z4" s="32"/>
      <c r="AA4" s="33">
        <v>0</v>
      </c>
    </row>
    <row r="5" spans="1:34">
      <c r="A5" s="38">
        <v>3</v>
      </c>
      <c r="B5" s="72">
        <v>189</v>
      </c>
      <c r="C5" s="73"/>
      <c r="D5" s="76"/>
      <c r="E5" s="76"/>
      <c r="F5" s="73"/>
      <c r="G5" s="73"/>
      <c r="H5" s="76"/>
      <c r="I5" s="76"/>
      <c r="J5" s="73"/>
      <c r="K5" s="73"/>
      <c r="L5" s="76"/>
      <c r="M5" s="76"/>
      <c r="N5" s="73"/>
      <c r="O5" s="73"/>
      <c r="P5" s="76"/>
      <c r="Q5" s="76"/>
      <c r="R5" s="73"/>
      <c r="S5" s="73"/>
      <c r="T5" s="76"/>
      <c r="U5" s="76"/>
      <c r="V5" s="73"/>
      <c r="W5" s="73"/>
      <c r="X5" s="76"/>
      <c r="Y5" s="76"/>
      <c r="Z5" s="32">
        <v>260</v>
      </c>
      <c r="AA5" s="33"/>
    </row>
    <row r="6" spans="1:34">
      <c r="A6" s="38">
        <v>4</v>
      </c>
      <c r="B6" s="72">
        <v>413</v>
      </c>
      <c r="C6" s="73"/>
      <c r="D6" s="76"/>
      <c r="E6" s="76"/>
      <c r="F6" s="73"/>
      <c r="G6" s="73"/>
      <c r="H6" s="76"/>
      <c r="I6" s="76"/>
      <c r="J6" s="73"/>
      <c r="K6" s="73"/>
      <c r="L6" s="76"/>
      <c r="M6" s="76"/>
      <c r="N6" s="73"/>
      <c r="O6" s="73"/>
      <c r="P6" s="76"/>
      <c r="Q6" s="76"/>
      <c r="R6" s="73"/>
      <c r="S6" s="73"/>
      <c r="T6" s="76"/>
      <c r="U6" s="76"/>
      <c r="V6" s="73"/>
      <c r="W6" s="73"/>
      <c r="X6" s="76"/>
      <c r="Y6" s="76"/>
      <c r="Z6" s="32"/>
      <c r="AA6" s="33"/>
    </row>
    <row r="7" spans="1:34">
      <c r="A7" s="38">
        <v>5</v>
      </c>
      <c r="B7" s="74"/>
      <c r="C7" s="75"/>
      <c r="D7" s="76">
        <v>103</v>
      </c>
      <c r="E7" s="76"/>
      <c r="F7" s="73"/>
      <c r="G7" s="73"/>
      <c r="H7" s="76"/>
      <c r="I7" s="76"/>
      <c r="J7" s="73"/>
      <c r="K7" s="73"/>
      <c r="L7" s="76"/>
      <c r="M7" s="76"/>
      <c r="N7" s="73"/>
      <c r="O7" s="73"/>
      <c r="P7" s="76"/>
      <c r="Q7" s="76"/>
      <c r="R7" s="73"/>
      <c r="S7" s="73"/>
      <c r="T7" s="76"/>
      <c r="U7" s="76"/>
      <c r="V7" s="73"/>
      <c r="W7" s="73"/>
      <c r="X7" s="76"/>
      <c r="Y7" s="76"/>
      <c r="Z7" s="32"/>
      <c r="AA7" s="33">
        <v>0</v>
      </c>
    </row>
    <row r="8" spans="1:34">
      <c r="A8" s="38">
        <v>6</v>
      </c>
      <c r="B8" s="74"/>
      <c r="C8" s="75"/>
      <c r="D8" s="76">
        <v>454</v>
      </c>
      <c r="E8" s="76"/>
      <c r="F8" s="73"/>
      <c r="G8" s="73"/>
      <c r="H8" s="76"/>
      <c r="I8" s="76"/>
      <c r="J8" s="73"/>
      <c r="K8" s="73"/>
      <c r="L8" s="76"/>
      <c r="M8" s="76"/>
      <c r="N8" s="73"/>
      <c r="O8" s="73"/>
      <c r="P8" s="76"/>
      <c r="Q8" s="76"/>
      <c r="R8" s="73"/>
      <c r="S8" s="73"/>
      <c r="T8" s="76"/>
      <c r="U8" s="76"/>
      <c r="V8" s="73"/>
      <c r="W8" s="73"/>
      <c r="X8" s="76"/>
      <c r="Y8" s="76"/>
      <c r="Z8" s="32"/>
      <c r="AA8" s="33">
        <v>0</v>
      </c>
      <c r="AH8" s="23"/>
    </row>
    <row r="9" spans="1:34">
      <c r="A9" s="38">
        <v>7</v>
      </c>
      <c r="B9" s="74"/>
      <c r="C9" s="75"/>
      <c r="D9" s="76">
        <v>360</v>
      </c>
      <c r="E9" s="76"/>
      <c r="F9" s="73"/>
      <c r="G9" s="73"/>
      <c r="H9" s="76"/>
      <c r="I9" s="76"/>
      <c r="J9" s="73"/>
      <c r="K9" s="73"/>
      <c r="L9" s="76"/>
      <c r="M9" s="76"/>
      <c r="N9" s="73"/>
      <c r="O9" s="73"/>
      <c r="P9" s="76"/>
      <c r="Q9" s="76"/>
      <c r="R9" s="73"/>
      <c r="S9" s="73"/>
      <c r="T9" s="76"/>
      <c r="U9" s="76"/>
      <c r="V9" s="73"/>
      <c r="W9" s="73"/>
      <c r="X9" s="76"/>
      <c r="Y9" s="76"/>
      <c r="Z9" s="32"/>
      <c r="AA9" s="33">
        <v>0</v>
      </c>
    </row>
    <row r="10" spans="1:34">
      <c r="A10" s="38">
        <v>8</v>
      </c>
      <c r="B10" s="74"/>
      <c r="C10" s="75"/>
      <c r="D10" s="76">
        <v>154</v>
      </c>
      <c r="E10" s="76"/>
      <c r="F10" s="73">
        <v>50</v>
      </c>
      <c r="G10" s="73"/>
      <c r="H10" s="76"/>
      <c r="I10" s="76"/>
      <c r="J10" s="73"/>
      <c r="K10" s="73"/>
      <c r="L10" s="76"/>
      <c r="M10" s="76"/>
      <c r="N10" s="73"/>
      <c r="O10" s="73"/>
      <c r="P10" s="76"/>
      <c r="Q10" s="76"/>
      <c r="R10" s="73"/>
      <c r="S10" s="73"/>
      <c r="T10" s="76"/>
      <c r="U10" s="76"/>
      <c r="V10" s="73"/>
      <c r="W10" s="73"/>
      <c r="X10" s="76"/>
      <c r="Y10" s="76"/>
      <c r="Z10" s="32"/>
      <c r="AA10" s="33"/>
    </row>
    <row r="11" spans="1:34">
      <c r="A11" s="38">
        <v>9</v>
      </c>
      <c r="B11" s="74"/>
      <c r="C11" s="75"/>
      <c r="D11" s="76">
        <v>934</v>
      </c>
      <c r="E11" s="76"/>
      <c r="F11" s="73"/>
      <c r="G11" s="73"/>
      <c r="H11" s="76"/>
      <c r="I11" s="76"/>
      <c r="J11" s="73"/>
      <c r="K11" s="73"/>
      <c r="L11" s="76"/>
      <c r="M11" s="76"/>
      <c r="N11" s="73"/>
      <c r="O11" s="73"/>
      <c r="P11" s="76"/>
      <c r="Q11" s="76"/>
      <c r="R11" s="73"/>
      <c r="S11" s="73"/>
      <c r="T11" s="76"/>
      <c r="U11" s="76"/>
      <c r="V11" s="73"/>
      <c r="W11" s="73"/>
      <c r="X11" s="76"/>
      <c r="Y11" s="76"/>
      <c r="Z11" s="32"/>
      <c r="AA11" s="33"/>
    </row>
    <row r="12" spans="1:34">
      <c r="A12" s="38">
        <v>10</v>
      </c>
      <c r="B12" s="74"/>
      <c r="C12" s="75"/>
      <c r="D12" s="76"/>
      <c r="E12" s="76"/>
      <c r="F12" s="73">
        <v>1064</v>
      </c>
      <c r="G12" s="73"/>
      <c r="H12" s="76"/>
      <c r="I12" s="76"/>
      <c r="J12" s="73"/>
      <c r="K12" s="73"/>
      <c r="L12" s="76"/>
      <c r="M12" s="76"/>
      <c r="N12" s="73"/>
      <c r="O12" s="73"/>
      <c r="P12" s="76"/>
      <c r="Q12" s="76"/>
      <c r="R12" s="73"/>
      <c r="S12" s="73"/>
      <c r="T12" s="76"/>
      <c r="U12" s="76"/>
      <c r="V12" s="73"/>
      <c r="W12" s="73"/>
      <c r="X12" s="76"/>
      <c r="Y12" s="76"/>
      <c r="Z12" s="32">
        <v>45</v>
      </c>
      <c r="AA12" s="33"/>
    </row>
    <row r="13" spans="1:34">
      <c r="A13" s="38">
        <v>11</v>
      </c>
      <c r="B13" s="74"/>
      <c r="C13" s="75"/>
      <c r="D13" s="76"/>
      <c r="E13" s="76"/>
      <c r="F13" s="73">
        <v>200</v>
      </c>
      <c r="G13" s="73"/>
      <c r="H13" s="76"/>
      <c r="I13" s="76"/>
      <c r="J13" s="73"/>
      <c r="K13" s="73"/>
      <c r="L13" s="76"/>
      <c r="M13" s="76"/>
      <c r="N13" s="73"/>
      <c r="O13" s="73"/>
      <c r="P13" s="76"/>
      <c r="Q13" s="76"/>
      <c r="R13" s="73"/>
      <c r="S13" s="73"/>
      <c r="T13" s="76"/>
      <c r="U13" s="76"/>
      <c r="V13" s="73"/>
      <c r="W13" s="73"/>
      <c r="X13" s="76"/>
      <c r="Y13" s="76"/>
      <c r="Z13" s="32">
        <v>284</v>
      </c>
      <c r="AA13" s="33"/>
      <c r="AE13" s="22"/>
    </row>
    <row r="14" spans="1:34">
      <c r="A14" s="38">
        <v>12</v>
      </c>
      <c r="B14" s="74"/>
      <c r="C14" s="75"/>
      <c r="D14" s="76"/>
      <c r="E14" s="76"/>
      <c r="F14" s="73">
        <v>500</v>
      </c>
      <c r="G14" s="73"/>
      <c r="H14" s="76"/>
      <c r="I14" s="76"/>
      <c r="J14" s="73"/>
      <c r="K14" s="73"/>
      <c r="L14" s="76"/>
      <c r="M14" s="76"/>
      <c r="N14" s="73"/>
      <c r="O14" s="73"/>
      <c r="P14" s="76"/>
      <c r="Q14" s="76"/>
      <c r="R14" s="73"/>
      <c r="S14" s="73"/>
      <c r="T14" s="76"/>
      <c r="U14" s="76"/>
      <c r="V14" s="73"/>
      <c r="W14" s="73"/>
      <c r="X14" s="76"/>
      <c r="Y14" s="76"/>
      <c r="Z14" s="32"/>
      <c r="AA14" s="33">
        <v>0</v>
      </c>
    </row>
    <row r="15" spans="1:34">
      <c r="A15" s="38">
        <v>13</v>
      </c>
      <c r="B15" s="74"/>
      <c r="C15" s="75"/>
      <c r="D15" s="76"/>
      <c r="E15" s="76"/>
      <c r="F15" s="73">
        <v>722</v>
      </c>
      <c r="G15" s="73"/>
      <c r="H15" s="76"/>
      <c r="I15" s="76"/>
      <c r="J15" s="73"/>
      <c r="K15" s="73"/>
      <c r="L15" s="76"/>
      <c r="M15" s="76"/>
      <c r="N15" s="73"/>
      <c r="O15" s="73"/>
      <c r="P15" s="76"/>
      <c r="Q15" s="76"/>
      <c r="R15" s="73"/>
      <c r="S15" s="73"/>
      <c r="T15" s="76"/>
      <c r="U15" s="76"/>
      <c r="V15" s="73"/>
      <c r="W15" s="73"/>
      <c r="X15" s="76"/>
      <c r="Y15" s="76"/>
      <c r="Z15" s="32">
        <v>50</v>
      </c>
      <c r="AA15" s="33">
        <v>50</v>
      </c>
    </row>
    <row r="16" spans="1:34">
      <c r="A16" s="38">
        <v>14</v>
      </c>
      <c r="B16" s="74"/>
      <c r="C16" s="75"/>
      <c r="D16" s="76"/>
      <c r="E16" s="76"/>
      <c r="F16" s="73"/>
      <c r="G16" s="73"/>
      <c r="H16" s="76">
        <v>0</v>
      </c>
      <c r="I16" s="76"/>
      <c r="J16" s="73"/>
      <c r="K16" s="73"/>
      <c r="L16" s="76"/>
      <c r="M16" s="76"/>
      <c r="N16" s="73"/>
      <c r="O16" s="73"/>
      <c r="P16" s="76"/>
      <c r="Q16" s="76"/>
      <c r="R16" s="73"/>
      <c r="S16" s="73"/>
      <c r="T16" s="76"/>
      <c r="U16" s="76"/>
      <c r="V16" s="73"/>
      <c r="W16" s="73"/>
      <c r="X16" s="76"/>
      <c r="Y16" s="76"/>
      <c r="Z16" s="32"/>
      <c r="AA16" s="33"/>
    </row>
    <row r="17" spans="1:27">
      <c r="A17" s="38">
        <v>15</v>
      </c>
      <c r="B17" s="74"/>
      <c r="C17" s="75"/>
      <c r="D17" s="76"/>
      <c r="E17" s="76"/>
      <c r="F17" s="73"/>
      <c r="G17" s="73"/>
      <c r="H17" s="76">
        <v>0</v>
      </c>
      <c r="I17" s="76"/>
      <c r="J17" s="73"/>
      <c r="K17" s="73"/>
      <c r="L17" s="76"/>
      <c r="M17" s="76"/>
      <c r="N17" s="73"/>
      <c r="O17" s="73"/>
      <c r="P17" s="76"/>
      <c r="Q17" s="76"/>
      <c r="R17" s="73"/>
      <c r="S17" s="73"/>
      <c r="T17" s="76"/>
      <c r="U17" s="76"/>
      <c r="V17" s="73"/>
      <c r="W17" s="73"/>
      <c r="X17" s="76"/>
      <c r="Y17" s="76"/>
      <c r="Z17" s="32">
        <v>320</v>
      </c>
      <c r="AA17" s="33"/>
    </row>
    <row r="18" spans="1:27">
      <c r="A18" s="38">
        <v>16</v>
      </c>
      <c r="B18" s="74"/>
      <c r="C18" s="75"/>
      <c r="D18" s="76"/>
      <c r="E18" s="76"/>
      <c r="F18" s="73"/>
      <c r="G18" s="73"/>
      <c r="H18" s="76">
        <v>0</v>
      </c>
      <c r="I18" s="76"/>
      <c r="J18" s="73"/>
      <c r="K18" s="73"/>
      <c r="L18" s="76"/>
      <c r="M18" s="76"/>
      <c r="N18" s="73"/>
      <c r="O18" s="73"/>
      <c r="P18" s="76"/>
      <c r="Q18" s="76"/>
      <c r="R18" s="73"/>
      <c r="S18" s="73"/>
      <c r="T18" s="76"/>
      <c r="U18" s="76"/>
      <c r="V18" s="73"/>
      <c r="W18" s="73"/>
      <c r="X18" s="76"/>
      <c r="Y18" s="76"/>
      <c r="Z18" s="32"/>
      <c r="AA18" s="33">
        <v>0</v>
      </c>
    </row>
    <row r="19" spans="1:27">
      <c r="A19" s="38">
        <v>17</v>
      </c>
      <c r="B19" s="74"/>
      <c r="C19" s="75"/>
      <c r="D19" s="76"/>
      <c r="E19" s="76"/>
      <c r="F19" s="73"/>
      <c r="G19" s="73"/>
      <c r="H19" s="76">
        <v>0</v>
      </c>
      <c r="I19" s="76"/>
      <c r="J19" s="73"/>
      <c r="K19" s="73"/>
      <c r="L19" s="76"/>
      <c r="M19" s="76"/>
      <c r="N19" s="73"/>
      <c r="O19" s="73"/>
      <c r="P19" s="76"/>
      <c r="Q19" s="76"/>
      <c r="R19" s="73"/>
      <c r="S19" s="73"/>
      <c r="T19" s="76"/>
      <c r="U19" s="76"/>
      <c r="V19" s="73"/>
      <c r="W19" s="73"/>
      <c r="X19" s="76"/>
      <c r="Y19" s="76"/>
      <c r="Z19" s="32"/>
      <c r="AA19" s="33">
        <v>50</v>
      </c>
    </row>
    <row r="20" spans="1:27">
      <c r="A20" s="38">
        <v>18</v>
      </c>
      <c r="B20" s="74"/>
      <c r="C20" s="75"/>
      <c r="D20" s="76"/>
      <c r="E20" s="76"/>
      <c r="F20" s="73"/>
      <c r="G20" s="73"/>
      <c r="H20" s="76"/>
      <c r="I20" s="76"/>
      <c r="J20" s="73">
        <v>139</v>
      </c>
      <c r="K20" s="73"/>
      <c r="L20" s="76"/>
      <c r="M20" s="76"/>
      <c r="N20" s="73"/>
      <c r="O20" s="73"/>
      <c r="P20" s="76"/>
      <c r="Q20" s="76"/>
      <c r="R20" s="73"/>
      <c r="S20" s="73"/>
      <c r="T20" s="76"/>
      <c r="U20" s="76"/>
      <c r="V20" s="73"/>
      <c r="W20" s="73"/>
      <c r="X20" s="76"/>
      <c r="Y20" s="76"/>
      <c r="Z20" s="32"/>
      <c r="AA20" s="33"/>
    </row>
    <row r="21" spans="1:27">
      <c r="A21" s="38">
        <v>19</v>
      </c>
      <c r="B21" s="74"/>
      <c r="C21" s="75"/>
      <c r="D21" s="76"/>
      <c r="E21" s="76"/>
      <c r="F21" s="73"/>
      <c r="G21" s="73"/>
      <c r="H21" s="76"/>
      <c r="I21" s="76"/>
      <c r="J21" s="73">
        <v>113</v>
      </c>
      <c r="K21" s="73"/>
      <c r="L21" s="76"/>
      <c r="M21" s="76"/>
      <c r="N21" s="73"/>
      <c r="O21" s="73"/>
      <c r="P21" s="76"/>
      <c r="Q21" s="76"/>
      <c r="R21" s="73"/>
      <c r="S21" s="73"/>
      <c r="T21" s="76"/>
      <c r="U21" s="76"/>
      <c r="V21" s="73"/>
      <c r="W21" s="73"/>
      <c r="X21" s="76"/>
      <c r="Y21" s="76"/>
      <c r="Z21" s="32"/>
      <c r="AA21" s="33"/>
    </row>
    <row r="22" spans="1:27">
      <c r="A22" s="38">
        <v>20</v>
      </c>
      <c r="B22" s="74"/>
      <c r="C22" s="75"/>
      <c r="D22" s="76"/>
      <c r="E22" s="76"/>
      <c r="F22" s="73"/>
      <c r="G22" s="73"/>
      <c r="H22" s="76"/>
      <c r="I22" s="76"/>
      <c r="J22" s="73">
        <v>405</v>
      </c>
      <c r="K22" s="73"/>
      <c r="L22" s="76"/>
      <c r="M22" s="76"/>
      <c r="N22" s="73">
        <v>50</v>
      </c>
      <c r="O22" s="73"/>
      <c r="P22" s="76"/>
      <c r="Q22" s="76"/>
      <c r="R22" s="73"/>
      <c r="S22" s="73"/>
      <c r="T22" s="76"/>
      <c r="U22" s="76"/>
      <c r="V22" s="73"/>
      <c r="W22" s="73"/>
      <c r="X22" s="76"/>
      <c r="Y22" s="76"/>
      <c r="Z22" s="32">
        <v>68</v>
      </c>
      <c r="AA22" s="33">
        <v>0</v>
      </c>
    </row>
    <row r="23" spans="1:27">
      <c r="A23" s="38">
        <v>21</v>
      </c>
      <c r="B23" s="74"/>
      <c r="C23" s="75"/>
      <c r="D23" s="76"/>
      <c r="E23" s="76"/>
      <c r="F23" s="73"/>
      <c r="G23" s="73"/>
      <c r="H23" s="76"/>
      <c r="I23" s="76"/>
      <c r="J23" s="73">
        <v>60</v>
      </c>
      <c r="K23" s="73"/>
      <c r="L23" s="76"/>
      <c r="M23" s="76"/>
      <c r="N23" s="73"/>
      <c r="O23" s="73"/>
      <c r="P23" s="76"/>
      <c r="Q23" s="76"/>
      <c r="R23" s="73"/>
      <c r="S23" s="73"/>
      <c r="T23" s="76"/>
      <c r="U23" s="76"/>
      <c r="V23" s="73"/>
      <c r="W23" s="73"/>
      <c r="X23" s="76"/>
      <c r="Y23" s="76"/>
      <c r="Z23" s="32"/>
      <c r="AA23" s="33">
        <v>50</v>
      </c>
    </row>
    <row r="24" spans="1:27">
      <c r="A24" s="38">
        <v>22</v>
      </c>
      <c r="B24" s="74"/>
      <c r="C24" s="75"/>
      <c r="D24" s="76"/>
      <c r="E24" s="76"/>
      <c r="F24" s="73"/>
      <c r="G24" s="73"/>
      <c r="H24" s="76"/>
      <c r="I24" s="76"/>
      <c r="J24" s="73">
        <v>194</v>
      </c>
      <c r="K24" s="73"/>
      <c r="L24" s="76"/>
      <c r="M24" s="76"/>
      <c r="N24" s="73"/>
      <c r="O24" s="73"/>
      <c r="P24" s="76"/>
      <c r="Q24" s="76"/>
      <c r="R24" s="73"/>
      <c r="S24" s="73"/>
      <c r="T24" s="76"/>
      <c r="U24" s="76"/>
      <c r="V24" s="73"/>
      <c r="W24" s="73"/>
      <c r="X24" s="76"/>
      <c r="Y24" s="76"/>
      <c r="Z24" s="32"/>
      <c r="AA24" s="33">
        <v>50</v>
      </c>
    </row>
    <row r="25" spans="1:27" ht="12" customHeight="1">
      <c r="A25" s="38">
        <v>23</v>
      </c>
      <c r="B25" s="74"/>
      <c r="C25" s="75"/>
      <c r="D25" s="76"/>
      <c r="E25" s="76"/>
      <c r="F25" s="73"/>
      <c r="G25" s="73"/>
      <c r="H25" s="76"/>
      <c r="I25" s="76"/>
      <c r="J25" s="73"/>
      <c r="K25" s="73"/>
      <c r="L25" s="76">
        <v>1975</v>
      </c>
      <c r="M25" s="76"/>
      <c r="N25" s="73"/>
      <c r="O25" s="73"/>
      <c r="P25" s="76"/>
      <c r="Q25" s="76"/>
      <c r="R25" s="73"/>
      <c r="S25" s="73"/>
      <c r="T25" s="76"/>
      <c r="U25" s="76"/>
      <c r="V25" s="73"/>
      <c r="W25" s="73"/>
      <c r="X25" s="76"/>
      <c r="Y25" s="76"/>
      <c r="Z25" s="32"/>
      <c r="AA25" s="33">
        <v>129</v>
      </c>
    </row>
    <row r="26" spans="1:27" ht="12" customHeight="1">
      <c r="A26" s="38">
        <v>24</v>
      </c>
      <c r="B26" s="74"/>
      <c r="C26" s="75"/>
      <c r="D26" s="76"/>
      <c r="E26" s="76"/>
      <c r="F26" s="73"/>
      <c r="G26" s="73"/>
      <c r="H26" s="76"/>
      <c r="I26" s="76"/>
      <c r="J26" s="73"/>
      <c r="K26" s="73"/>
      <c r="L26" s="76">
        <v>546</v>
      </c>
      <c r="M26" s="76"/>
      <c r="N26" s="73"/>
      <c r="O26" s="73"/>
      <c r="P26" s="76"/>
      <c r="Q26" s="76"/>
      <c r="R26" s="73"/>
      <c r="S26" s="73"/>
      <c r="T26" s="76"/>
      <c r="U26" s="76"/>
      <c r="V26" s="73"/>
      <c r="W26" s="73"/>
      <c r="X26" s="76"/>
      <c r="Y26" s="76"/>
      <c r="Z26" s="32"/>
      <c r="AA26" s="33"/>
    </row>
    <row r="27" spans="1:27">
      <c r="A27" s="38">
        <v>25</v>
      </c>
      <c r="B27" s="74"/>
      <c r="C27" s="75"/>
      <c r="D27" s="76"/>
      <c r="E27" s="76"/>
      <c r="F27" s="73"/>
      <c r="G27" s="73"/>
      <c r="H27" s="76"/>
      <c r="I27" s="76"/>
      <c r="J27" s="73"/>
      <c r="K27" s="73"/>
      <c r="L27" s="76">
        <v>40</v>
      </c>
      <c r="M27" s="76"/>
      <c r="N27" s="73"/>
      <c r="O27" s="73"/>
      <c r="P27" s="76"/>
      <c r="Q27" s="76"/>
      <c r="R27" s="73"/>
      <c r="S27" s="73"/>
      <c r="T27" s="76"/>
      <c r="U27" s="76"/>
      <c r="V27" s="73"/>
      <c r="W27" s="73"/>
      <c r="X27" s="76"/>
      <c r="Y27" s="76"/>
      <c r="Z27" s="32"/>
      <c r="AA27" s="33"/>
    </row>
    <row r="28" spans="1:27" ht="13.5" thickBot="1">
      <c r="A28" s="39">
        <v>26</v>
      </c>
      <c r="B28" s="78"/>
      <c r="C28" s="79"/>
      <c r="D28" s="80"/>
      <c r="E28" s="80"/>
      <c r="F28" s="81">
        <v>143</v>
      </c>
      <c r="G28" s="81"/>
      <c r="H28" s="80"/>
      <c r="I28" s="80"/>
      <c r="J28" s="81"/>
      <c r="K28" s="81"/>
      <c r="L28" s="80">
        <v>204</v>
      </c>
      <c r="M28" s="80"/>
      <c r="N28" s="81"/>
      <c r="O28" s="81"/>
      <c r="P28" s="80"/>
      <c r="Q28" s="80"/>
      <c r="R28" s="81"/>
      <c r="S28" s="81"/>
      <c r="T28" s="80"/>
      <c r="U28" s="80"/>
      <c r="V28" s="81"/>
      <c r="W28" s="81"/>
      <c r="X28" s="80"/>
      <c r="Y28" s="80"/>
      <c r="Z28" s="47"/>
      <c r="AA28" s="48"/>
    </row>
    <row r="29" spans="1:27" ht="105" customHeight="1">
      <c r="A29" s="66" t="s">
        <v>0</v>
      </c>
      <c r="B29" s="70" t="str">
        <f>+B1</f>
        <v>Damborg (4)</v>
      </c>
      <c r="C29" s="69"/>
      <c r="D29" s="71" t="str">
        <f>+D1</f>
        <v>Bajads (5)</v>
      </c>
      <c r="E29" s="71"/>
      <c r="F29" s="69" t="str">
        <f>+F1</f>
        <v>Marinus (4)</v>
      </c>
      <c r="G29" s="69"/>
      <c r="H29" s="71" t="str">
        <f>+H1</f>
        <v>Kromanden (4)</v>
      </c>
      <c r="I29" s="71"/>
      <c r="J29" s="69" t="str">
        <f>+J1</f>
        <v>Baske (5)</v>
      </c>
      <c r="K29" s="69"/>
      <c r="L29" s="71" t="str">
        <f>+L1</f>
        <v>Berg (4)</v>
      </c>
      <c r="M29" s="71"/>
      <c r="N29" s="69" t="str">
        <f>+N1</f>
        <v>Kim Vagn (4)</v>
      </c>
      <c r="O29" s="69"/>
      <c r="P29" s="71" t="str">
        <f>+P1</f>
        <v>Carlo (5)</v>
      </c>
      <c r="Q29" s="71"/>
      <c r="R29" s="69" t="str">
        <f>+R1</f>
        <v>Rytter (4)</v>
      </c>
      <c r="S29" s="69"/>
      <c r="T29" s="71" t="str">
        <f>+T1</f>
        <v>Poker (5)</v>
      </c>
      <c r="U29" s="71"/>
      <c r="V29" s="69" t="str">
        <f>+V1</f>
        <v>Benny (4)</v>
      </c>
      <c r="W29" s="69"/>
      <c r="X29" s="71" t="str">
        <f>+X1</f>
        <v>Ejnar (4)</v>
      </c>
      <c r="Y29" s="71"/>
      <c r="Z29" s="2" t="str">
        <f>+Z1</f>
        <v>Fast Tips + Fast Lotto</v>
      </c>
      <c r="AA29" s="3" t="s">
        <v>1</v>
      </c>
    </row>
    <row r="30" spans="1:27" ht="38.25" customHeight="1">
      <c r="A30" s="67"/>
      <c r="B30" s="45" t="s">
        <v>2</v>
      </c>
      <c r="C30" s="37" t="s">
        <v>3</v>
      </c>
      <c r="D30" s="36" t="s">
        <v>2</v>
      </c>
      <c r="E30" s="37" t="s">
        <v>3</v>
      </c>
      <c r="F30" s="36" t="s">
        <v>2</v>
      </c>
      <c r="G30" s="37" t="s">
        <v>3</v>
      </c>
      <c r="H30" s="36" t="s">
        <v>2</v>
      </c>
      <c r="I30" s="37" t="s">
        <v>3</v>
      </c>
      <c r="J30" s="36" t="s">
        <v>2</v>
      </c>
      <c r="K30" s="37" t="s">
        <v>3</v>
      </c>
      <c r="L30" s="36" t="s">
        <v>2</v>
      </c>
      <c r="M30" s="37" t="s">
        <v>3</v>
      </c>
      <c r="N30" s="36" t="s">
        <v>2</v>
      </c>
      <c r="O30" s="37" t="s">
        <v>3</v>
      </c>
      <c r="P30" s="36" t="s">
        <v>2</v>
      </c>
      <c r="Q30" s="37" t="s">
        <v>3</v>
      </c>
      <c r="R30" s="36" t="s">
        <v>2</v>
      </c>
      <c r="S30" s="37" t="s">
        <v>3</v>
      </c>
      <c r="T30" s="36" t="s">
        <v>2</v>
      </c>
      <c r="U30" s="37" t="s">
        <v>3</v>
      </c>
      <c r="V30" s="36" t="s">
        <v>2</v>
      </c>
      <c r="W30" s="37" t="s">
        <v>3</v>
      </c>
      <c r="X30" s="36" t="s">
        <v>2</v>
      </c>
      <c r="Y30" s="37" t="s">
        <v>3</v>
      </c>
      <c r="Z30" s="36" t="s">
        <v>2</v>
      </c>
      <c r="AA30" s="46" t="s">
        <v>2</v>
      </c>
    </row>
    <row r="31" spans="1:27">
      <c r="A31" s="38">
        <v>27</v>
      </c>
      <c r="B31" s="72"/>
      <c r="C31" s="73"/>
      <c r="D31" s="76"/>
      <c r="E31" s="76"/>
      <c r="F31" s="73"/>
      <c r="G31" s="73"/>
      <c r="H31" s="76"/>
      <c r="I31" s="76"/>
      <c r="J31" s="73"/>
      <c r="K31" s="73"/>
      <c r="L31" s="76"/>
      <c r="M31" s="76"/>
      <c r="N31" s="73">
        <v>540</v>
      </c>
      <c r="O31" s="73"/>
      <c r="P31" s="76"/>
      <c r="Q31" s="76"/>
      <c r="R31" s="73"/>
      <c r="S31" s="73"/>
      <c r="T31" s="76"/>
      <c r="U31" s="76"/>
      <c r="V31" s="73"/>
      <c r="W31" s="73"/>
      <c r="X31" s="76"/>
      <c r="Y31" s="76"/>
      <c r="Z31" s="32">
        <v>22.5</v>
      </c>
      <c r="AA31" s="33">
        <v>0</v>
      </c>
    </row>
    <row r="32" spans="1:27">
      <c r="A32" s="38">
        <v>28</v>
      </c>
      <c r="B32" s="72"/>
      <c r="C32" s="73"/>
      <c r="D32" s="76"/>
      <c r="E32" s="76"/>
      <c r="F32" s="73"/>
      <c r="G32" s="73"/>
      <c r="H32" s="76"/>
      <c r="I32" s="76"/>
      <c r="J32" s="73"/>
      <c r="K32" s="73"/>
      <c r="L32" s="76">
        <v>50</v>
      </c>
      <c r="M32" s="76"/>
      <c r="N32" s="73">
        <v>1795</v>
      </c>
      <c r="O32" s="73"/>
      <c r="P32" s="76"/>
      <c r="Q32" s="76"/>
      <c r="R32" s="73"/>
      <c r="S32" s="73"/>
      <c r="T32" s="76"/>
      <c r="U32" s="76"/>
      <c r="V32" s="73"/>
      <c r="W32" s="73"/>
      <c r="X32" s="76"/>
      <c r="Y32" s="76"/>
      <c r="Z32" s="32"/>
      <c r="AA32" s="33">
        <v>0</v>
      </c>
    </row>
    <row r="33" spans="1:27">
      <c r="A33" s="38">
        <v>29</v>
      </c>
      <c r="B33" s="72"/>
      <c r="C33" s="73"/>
      <c r="D33" s="76"/>
      <c r="E33" s="76"/>
      <c r="F33" s="73"/>
      <c r="G33" s="73"/>
      <c r="H33" s="76"/>
      <c r="I33" s="76"/>
      <c r="J33" s="73"/>
      <c r="K33" s="73"/>
      <c r="L33" s="76"/>
      <c r="M33" s="76"/>
      <c r="N33" s="73">
        <v>216.5</v>
      </c>
      <c r="O33" s="73"/>
      <c r="P33" s="76"/>
      <c r="Q33" s="76"/>
      <c r="R33" s="73"/>
      <c r="S33" s="73"/>
      <c r="T33" s="76"/>
      <c r="U33" s="76"/>
      <c r="V33" s="73"/>
      <c r="W33" s="73"/>
      <c r="X33" s="76"/>
      <c r="Y33" s="76"/>
      <c r="Z33" s="32"/>
      <c r="AA33" s="33">
        <v>0</v>
      </c>
    </row>
    <row r="34" spans="1:27">
      <c r="A34" s="38">
        <v>30</v>
      </c>
      <c r="B34" s="72"/>
      <c r="C34" s="73"/>
      <c r="D34" s="76"/>
      <c r="E34" s="76"/>
      <c r="F34" s="73"/>
      <c r="G34" s="73"/>
      <c r="H34" s="76"/>
      <c r="I34" s="76"/>
      <c r="J34" s="73"/>
      <c r="K34" s="73"/>
      <c r="L34" s="76"/>
      <c r="M34" s="76"/>
      <c r="N34" s="73">
        <v>24</v>
      </c>
      <c r="O34" s="73"/>
      <c r="P34" s="76"/>
      <c r="Q34" s="76"/>
      <c r="R34" s="73"/>
      <c r="S34" s="73"/>
      <c r="T34" s="76"/>
      <c r="U34" s="76"/>
      <c r="V34" s="73"/>
      <c r="W34" s="73"/>
      <c r="X34" s="76"/>
      <c r="Y34" s="76"/>
      <c r="Z34" s="32"/>
      <c r="AA34" s="33"/>
    </row>
    <row r="35" spans="1:27">
      <c r="A35" s="38">
        <v>31</v>
      </c>
      <c r="B35" s="74"/>
      <c r="C35" s="75"/>
      <c r="D35" s="76"/>
      <c r="E35" s="76"/>
      <c r="F35" s="73"/>
      <c r="G35" s="73"/>
      <c r="H35" s="76"/>
      <c r="I35" s="76"/>
      <c r="J35" s="73"/>
      <c r="K35" s="73"/>
      <c r="L35" s="76"/>
      <c r="M35" s="76"/>
      <c r="N35" s="73"/>
      <c r="O35" s="73"/>
      <c r="P35" s="76">
        <v>344.5</v>
      </c>
      <c r="Q35" s="76"/>
      <c r="R35" s="73"/>
      <c r="S35" s="73"/>
      <c r="T35" s="76"/>
      <c r="U35" s="76"/>
      <c r="V35" s="73"/>
      <c r="W35" s="73"/>
      <c r="X35" s="76"/>
      <c r="Y35" s="76"/>
      <c r="Z35" s="32"/>
      <c r="AA35" s="33"/>
    </row>
    <row r="36" spans="1:27" ht="12" customHeight="1">
      <c r="A36" s="38">
        <v>32</v>
      </c>
      <c r="B36" s="74"/>
      <c r="C36" s="75"/>
      <c r="D36" s="76"/>
      <c r="E36" s="76"/>
      <c r="F36" s="73"/>
      <c r="G36" s="73"/>
      <c r="H36" s="76"/>
      <c r="I36" s="76"/>
      <c r="J36" s="73"/>
      <c r="K36" s="73"/>
      <c r="L36" s="76"/>
      <c r="M36" s="76"/>
      <c r="N36" s="73"/>
      <c r="O36" s="73"/>
      <c r="P36" s="76">
        <v>533.5</v>
      </c>
      <c r="Q36" s="76"/>
      <c r="R36" s="73"/>
      <c r="S36" s="73"/>
      <c r="T36" s="76"/>
      <c r="U36" s="76"/>
      <c r="V36" s="73"/>
      <c r="W36" s="73"/>
      <c r="X36" s="76"/>
      <c r="Y36" s="76"/>
      <c r="Z36" s="32"/>
      <c r="AA36" s="33"/>
    </row>
    <row r="37" spans="1:27">
      <c r="A37" s="38">
        <v>33</v>
      </c>
      <c r="B37" s="74"/>
      <c r="C37" s="75"/>
      <c r="D37" s="76"/>
      <c r="E37" s="76"/>
      <c r="F37" s="73"/>
      <c r="G37" s="73"/>
      <c r="H37" s="76"/>
      <c r="I37" s="76"/>
      <c r="J37" s="73"/>
      <c r="K37" s="73"/>
      <c r="L37" s="76"/>
      <c r="M37" s="76"/>
      <c r="N37" s="73"/>
      <c r="O37" s="73"/>
      <c r="P37" s="76">
        <v>0</v>
      </c>
      <c r="Q37" s="76"/>
      <c r="R37" s="73"/>
      <c r="S37" s="73"/>
      <c r="T37" s="76"/>
      <c r="U37" s="76"/>
      <c r="V37" s="73"/>
      <c r="W37" s="73"/>
      <c r="X37" s="76">
        <v>50</v>
      </c>
      <c r="Y37" s="76"/>
      <c r="Z37" s="32"/>
      <c r="AA37" s="33">
        <v>0</v>
      </c>
    </row>
    <row r="38" spans="1:27">
      <c r="A38" s="38">
        <v>34</v>
      </c>
      <c r="B38" s="74"/>
      <c r="C38" s="75"/>
      <c r="D38" s="76"/>
      <c r="E38" s="76"/>
      <c r="F38" s="73"/>
      <c r="G38" s="73"/>
      <c r="H38" s="76"/>
      <c r="I38" s="76"/>
      <c r="J38" s="73"/>
      <c r="K38" s="73"/>
      <c r="L38" s="76"/>
      <c r="M38" s="76"/>
      <c r="N38" s="73"/>
      <c r="O38" s="73"/>
      <c r="P38" s="76">
        <v>475.5</v>
      </c>
      <c r="Q38" s="76"/>
      <c r="R38" s="73"/>
      <c r="S38" s="73"/>
      <c r="T38" s="76"/>
      <c r="U38" s="76"/>
      <c r="V38" s="73"/>
      <c r="W38" s="73"/>
      <c r="X38" s="76"/>
      <c r="Y38" s="76"/>
      <c r="Z38" s="32"/>
      <c r="AA38" s="33">
        <v>50</v>
      </c>
    </row>
    <row r="39" spans="1:27">
      <c r="A39" s="38">
        <v>35</v>
      </c>
      <c r="B39" s="74"/>
      <c r="C39" s="75"/>
      <c r="D39" s="76"/>
      <c r="E39" s="76"/>
      <c r="F39" s="73"/>
      <c r="G39" s="73"/>
      <c r="H39" s="76"/>
      <c r="I39" s="76"/>
      <c r="J39" s="73"/>
      <c r="K39" s="73"/>
      <c r="L39" s="76"/>
      <c r="M39" s="76"/>
      <c r="N39" s="73"/>
      <c r="O39" s="73"/>
      <c r="P39" s="76">
        <v>207.5</v>
      </c>
      <c r="Q39" s="76"/>
      <c r="R39" s="73"/>
      <c r="S39" s="73"/>
      <c r="T39" s="76"/>
      <c r="U39" s="76"/>
      <c r="V39" s="73"/>
      <c r="W39" s="73"/>
      <c r="X39" s="76"/>
      <c r="Y39" s="76"/>
      <c r="Z39" s="32"/>
      <c r="AA39" s="33"/>
    </row>
    <row r="40" spans="1:27">
      <c r="A40" s="38">
        <v>36</v>
      </c>
      <c r="B40" s="74"/>
      <c r="C40" s="75"/>
      <c r="D40" s="76"/>
      <c r="E40" s="76"/>
      <c r="F40" s="73"/>
      <c r="G40" s="73"/>
      <c r="H40" s="76"/>
      <c r="I40" s="76"/>
      <c r="J40" s="73"/>
      <c r="K40" s="73"/>
      <c r="L40" s="76"/>
      <c r="M40" s="76"/>
      <c r="N40" s="73"/>
      <c r="O40" s="73"/>
      <c r="P40" s="76"/>
      <c r="Q40" s="76"/>
      <c r="R40" s="73">
        <v>178.5</v>
      </c>
      <c r="S40" s="73"/>
      <c r="T40" s="76"/>
      <c r="U40" s="76"/>
      <c r="V40" s="73"/>
      <c r="W40" s="73"/>
      <c r="X40" s="76"/>
      <c r="Y40" s="76"/>
      <c r="Z40" s="32"/>
      <c r="AA40" s="33">
        <v>0</v>
      </c>
    </row>
    <row r="41" spans="1:27">
      <c r="A41" s="38">
        <v>37</v>
      </c>
      <c r="B41" s="74"/>
      <c r="C41" s="75"/>
      <c r="D41" s="76"/>
      <c r="E41" s="76"/>
      <c r="F41" s="73"/>
      <c r="G41" s="73"/>
      <c r="H41" s="76"/>
      <c r="I41" s="76"/>
      <c r="J41" s="73"/>
      <c r="K41" s="73"/>
      <c r="L41" s="76"/>
      <c r="M41" s="76"/>
      <c r="N41" s="73"/>
      <c r="O41" s="73"/>
      <c r="P41" s="76"/>
      <c r="Q41" s="76"/>
      <c r="R41" s="73">
        <v>172.5</v>
      </c>
      <c r="S41" s="73"/>
      <c r="T41" s="76"/>
      <c r="U41" s="76"/>
      <c r="V41" s="73"/>
      <c r="W41" s="73"/>
      <c r="X41" s="76"/>
      <c r="Y41" s="76"/>
      <c r="Z41" s="32"/>
      <c r="AA41" s="33"/>
    </row>
    <row r="42" spans="1:27">
      <c r="A42" s="38">
        <v>38</v>
      </c>
      <c r="B42" s="74"/>
      <c r="C42" s="75"/>
      <c r="D42" s="76"/>
      <c r="E42" s="76"/>
      <c r="F42" s="73"/>
      <c r="G42" s="73"/>
      <c r="H42" s="76"/>
      <c r="I42" s="76"/>
      <c r="J42" s="73"/>
      <c r="K42" s="73"/>
      <c r="L42" s="76"/>
      <c r="M42" s="76"/>
      <c r="N42" s="73"/>
      <c r="O42" s="73"/>
      <c r="P42" s="76"/>
      <c r="Q42" s="76"/>
      <c r="R42" s="73">
        <v>58</v>
      </c>
      <c r="S42" s="73"/>
      <c r="T42" s="76"/>
      <c r="U42" s="76"/>
      <c r="V42" s="73"/>
      <c r="W42" s="73"/>
      <c r="X42" s="76"/>
      <c r="Y42" s="76"/>
      <c r="Z42" s="32"/>
      <c r="AA42" s="33">
        <v>50</v>
      </c>
    </row>
    <row r="43" spans="1:27">
      <c r="A43" s="38">
        <v>39</v>
      </c>
      <c r="B43" s="74"/>
      <c r="C43" s="75"/>
      <c r="D43" s="76"/>
      <c r="E43" s="76"/>
      <c r="F43" s="73"/>
      <c r="G43" s="73"/>
      <c r="H43" s="76"/>
      <c r="I43" s="76"/>
      <c r="J43" s="73"/>
      <c r="K43" s="73"/>
      <c r="L43" s="76"/>
      <c r="M43" s="76"/>
      <c r="N43" s="73"/>
      <c r="O43" s="73"/>
      <c r="P43" s="76"/>
      <c r="Q43" s="76"/>
      <c r="R43" s="73">
        <v>1161</v>
      </c>
      <c r="S43" s="73"/>
      <c r="T43" s="76"/>
      <c r="U43" s="76"/>
      <c r="V43" s="73"/>
      <c r="W43" s="73"/>
      <c r="X43" s="76"/>
      <c r="Y43" s="76"/>
      <c r="Z43" s="32"/>
      <c r="AA43" s="33"/>
    </row>
    <row r="44" spans="1:27">
      <c r="A44" s="38">
        <v>40</v>
      </c>
      <c r="B44" s="74">
        <v>50</v>
      </c>
      <c r="C44" s="75"/>
      <c r="D44" s="76"/>
      <c r="E44" s="76"/>
      <c r="F44" s="73"/>
      <c r="G44" s="73"/>
      <c r="H44" s="76"/>
      <c r="I44" s="76"/>
      <c r="J44" s="73"/>
      <c r="K44" s="73"/>
      <c r="L44" s="76"/>
      <c r="M44" s="76"/>
      <c r="N44" s="73"/>
      <c r="O44" s="73"/>
      <c r="P44" s="76"/>
      <c r="Q44" s="76"/>
      <c r="R44" s="73"/>
      <c r="S44" s="73"/>
      <c r="T44" s="76">
        <v>45.5</v>
      </c>
      <c r="U44" s="76"/>
      <c r="V44" s="73"/>
      <c r="W44" s="73"/>
      <c r="X44" s="76"/>
      <c r="Y44" s="76"/>
      <c r="Z44" s="32">
        <v>22.5</v>
      </c>
      <c r="AA44" s="33">
        <v>0</v>
      </c>
    </row>
    <row r="45" spans="1:27">
      <c r="A45" s="38">
        <v>41</v>
      </c>
      <c r="B45" s="74"/>
      <c r="C45" s="75"/>
      <c r="D45" s="76"/>
      <c r="E45" s="76"/>
      <c r="F45" s="73"/>
      <c r="G45" s="73"/>
      <c r="H45" s="76"/>
      <c r="I45" s="76"/>
      <c r="J45" s="73"/>
      <c r="K45" s="73"/>
      <c r="L45" s="76"/>
      <c r="M45" s="76"/>
      <c r="N45" s="73"/>
      <c r="O45" s="73"/>
      <c r="P45" s="76"/>
      <c r="Q45" s="76"/>
      <c r="R45" s="73"/>
      <c r="S45" s="73"/>
      <c r="T45" s="76">
        <v>233</v>
      </c>
      <c r="U45" s="76"/>
      <c r="V45" s="73">
        <v>50</v>
      </c>
      <c r="W45" s="73"/>
      <c r="X45" s="76"/>
      <c r="Y45" s="76"/>
      <c r="Z45" s="32"/>
      <c r="AA45" s="33">
        <v>0</v>
      </c>
    </row>
    <row r="46" spans="1:27">
      <c r="A46" s="38">
        <v>42</v>
      </c>
      <c r="B46" s="74"/>
      <c r="C46" s="75"/>
      <c r="D46" s="76"/>
      <c r="E46" s="76"/>
      <c r="F46" s="73"/>
      <c r="G46" s="73"/>
      <c r="H46" s="76"/>
      <c r="I46" s="76"/>
      <c r="J46" s="73"/>
      <c r="K46" s="73"/>
      <c r="L46" s="76"/>
      <c r="M46" s="76"/>
      <c r="N46" s="73"/>
      <c r="O46" s="73"/>
      <c r="P46" s="76"/>
      <c r="Q46" s="76"/>
      <c r="R46" s="73"/>
      <c r="S46" s="73"/>
      <c r="T46" s="76">
        <v>519</v>
      </c>
      <c r="U46" s="76"/>
      <c r="V46" s="73"/>
      <c r="W46" s="73"/>
      <c r="X46" s="76"/>
      <c r="Y46" s="76"/>
      <c r="Z46" s="32"/>
      <c r="AA46" s="33"/>
    </row>
    <row r="47" spans="1:27">
      <c r="A47" s="38">
        <v>43</v>
      </c>
      <c r="B47" s="74"/>
      <c r="C47" s="75"/>
      <c r="D47" s="76"/>
      <c r="E47" s="76"/>
      <c r="F47" s="73"/>
      <c r="G47" s="73"/>
      <c r="H47" s="76"/>
      <c r="I47" s="76"/>
      <c r="J47" s="73"/>
      <c r="K47" s="73"/>
      <c r="L47" s="76"/>
      <c r="M47" s="76"/>
      <c r="N47" s="73"/>
      <c r="O47" s="73"/>
      <c r="P47" s="76"/>
      <c r="Q47" s="76"/>
      <c r="R47" s="73"/>
      <c r="S47" s="73"/>
      <c r="T47" s="76">
        <v>399</v>
      </c>
      <c r="U47" s="76"/>
      <c r="V47" s="73"/>
      <c r="W47" s="73"/>
      <c r="X47" s="76"/>
      <c r="Y47" s="76"/>
      <c r="Z47" s="32"/>
      <c r="AA47" s="33"/>
    </row>
    <row r="48" spans="1:27">
      <c r="A48" s="38">
        <v>44</v>
      </c>
      <c r="B48" s="74"/>
      <c r="C48" s="75"/>
      <c r="D48" s="76"/>
      <c r="E48" s="76"/>
      <c r="F48" s="73"/>
      <c r="G48" s="73"/>
      <c r="H48" s="76"/>
      <c r="I48" s="76"/>
      <c r="J48" s="73"/>
      <c r="K48" s="73"/>
      <c r="L48" s="76"/>
      <c r="M48" s="76"/>
      <c r="N48" s="73"/>
      <c r="O48" s="73"/>
      <c r="P48" s="76"/>
      <c r="Q48" s="76"/>
      <c r="R48" s="73"/>
      <c r="S48" s="73"/>
      <c r="T48" s="76">
        <v>398</v>
      </c>
      <c r="U48" s="76"/>
      <c r="V48" s="73"/>
      <c r="W48" s="73"/>
      <c r="X48" s="76"/>
      <c r="Y48" s="76"/>
      <c r="Z48" s="32">
        <v>381.5</v>
      </c>
      <c r="AA48" s="33">
        <v>0</v>
      </c>
    </row>
    <row r="49" spans="1:30">
      <c r="A49" s="38">
        <v>45</v>
      </c>
      <c r="B49" s="74"/>
      <c r="C49" s="75"/>
      <c r="D49" s="76"/>
      <c r="E49" s="76"/>
      <c r="F49" s="73"/>
      <c r="G49" s="73"/>
      <c r="H49" s="76"/>
      <c r="I49" s="76"/>
      <c r="J49" s="73"/>
      <c r="K49" s="73"/>
      <c r="L49" s="76">
        <v>79</v>
      </c>
      <c r="M49" s="76"/>
      <c r="N49" s="73"/>
      <c r="O49" s="73"/>
      <c r="P49" s="76"/>
      <c r="Q49" s="76"/>
      <c r="R49" s="73"/>
      <c r="S49" s="73"/>
      <c r="T49" s="76"/>
      <c r="U49" s="76"/>
      <c r="V49" s="73">
        <v>34.5</v>
      </c>
      <c r="W49" s="73"/>
      <c r="X49" s="76"/>
      <c r="Y49" s="76"/>
      <c r="Z49" s="32"/>
      <c r="AA49" s="33">
        <v>50</v>
      </c>
    </row>
    <row r="50" spans="1:30">
      <c r="A50" s="38">
        <v>46</v>
      </c>
      <c r="B50" s="74"/>
      <c r="C50" s="75"/>
      <c r="D50" s="76"/>
      <c r="E50" s="76"/>
      <c r="F50" s="73"/>
      <c r="G50" s="73"/>
      <c r="H50" s="76"/>
      <c r="I50" s="76"/>
      <c r="J50" s="73"/>
      <c r="K50" s="73"/>
      <c r="L50" s="76"/>
      <c r="M50" s="76"/>
      <c r="N50" s="73"/>
      <c r="O50" s="73"/>
      <c r="P50" s="76"/>
      <c r="Q50" s="76"/>
      <c r="R50" s="73"/>
      <c r="S50" s="73"/>
      <c r="T50" s="76"/>
      <c r="U50" s="76"/>
      <c r="V50" s="73">
        <v>1363.5</v>
      </c>
      <c r="W50" s="73"/>
      <c r="X50" s="76"/>
      <c r="Y50" s="76"/>
      <c r="Z50" s="32"/>
      <c r="AA50" s="33">
        <v>0</v>
      </c>
    </row>
    <row r="51" spans="1:30">
      <c r="A51" s="38">
        <v>47</v>
      </c>
      <c r="B51" s="74"/>
      <c r="C51" s="75"/>
      <c r="D51" s="76"/>
      <c r="E51" s="76"/>
      <c r="F51" s="73"/>
      <c r="G51" s="73"/>
      <c r="H51" s="76"/>
      <c r="I51" s="76"/>
      <c r="J51" s="73"/>
      <c r="K51" s="73"/>
      <c r="L51" s="76"/>
      <c r="M51" s="76"/>
      <c r="N51" s="73"/>
      <c r="O51" s="73"/>
      <c r="P51" s="76"/>
      <c r="Q51" s="76"/>
      <c r="R51" s="73"/>
      <c r="S51" s="73"/>
      <c r="T51" s="76"/>
      <c r="U51" s="76"/>
      <c r="V51" s="73">
        <v>470</v>
      </c>
      <c r="W51" s="73"/>
      <c r="X51" s="76"/>
      <c r="Y51" s="76"/>
      <c r="Z51" s="32"/>
      <c r="AA51" s="33"/>
    </row>
    <row r="52" spans="1:30">
      <c r="A52" s="38">
        <v>48</v>
      </c>
      <c r="B52" s="74"/>
      <c r="C52" s="75"/>
      <c r="D52" s="76"/>
      <c r="E52" s="76"/>
      <c r="F52" s="73"/>
      <c r="G52" s="73"/>
      <c r="H52" s="76"/>
      <c r="I52" s="76"/>
      <c r="J52" s="73"/>
      <c r="K52" s="73"/>
      <c r="L52" s="76"/>
      <c r="M52" s="76"/>
      <c r="N52" s="73"/>
      <c r="O52" s="73"/>
      <c r="P52" s="76"/>
      <c r="Q52" s="76"/>
      <c r="R52" s="73"/>
      <c r="S52" s="73"/>
      <c r="T52" s="76"/>
      <c r="U52" s="76"/>
      <c r="V52" s="73">
        <v>107</v>
      </c>
      <c r="W52" s="73"/>
      <c r="X52" s="76"/>
      <c r="Y52" s="76"/>
      <c r="Z52" s="32"/>
      <c r="AA52" s="33"/>
    </row>
    <row r="53" spans="1:30">
      <c r="A53" s="38">
        <v>49</v>
      </c>
      <c r="B53" s="74"/>
      <c r="C53" s="75"/>
      <c r="D53" s="76"/>
      <c r="E53" s="76"/>
      <c r="F53" s="73"/>
      <c r="G53" s="73"/>
      <c r="H53" s="76"/>
      <c r="I53" s="76"/>
      <c r="J53" s="73"/>
      <c r="K53" s="73"/>
      <c r="L53" s="76"/>
      <c r="M53" s="76"/>
      <c r="N53" s="73"/>
      <c r="O53" s="73"/>
      <c r="P53" s="76"/>
      <c r="Q53" s="76"/>
      <c r="R53" s="73"/>
      <c r="S53" s="73"/>
      <c r="T53" s="76"/>
      <c r="U53" s="76"/>
      <c r="V53" s="73"/>
      <c r="W53" s="73"/>
      <c r="X53" s="76">
        <v>840.5</v>
      </c>
      <c r="Y53" s="76"/>
      <c r="Z53" s="32">
        <v>39</v>
      </c>
      <c r="AA53" s="33"/>
    </row>
    <row r="54" spans="1:30">
      <c r="A54" s="38">
        <v>50</v>
      </c>
      <c r="B54" s="74"/>
      <c r="C54" s="75"/>
      <c r="D54" s="76"/>
      <c r="E54" s="76"/>
      <c r="F54" s="73"/>
      <c r="G54" s="73"/>
      <c r="H54" s="76"/>
      <c r="I54" s="76"/>
      <c r="J54" s="73"/>
      <c r="K54" s="73"/>
      <c r="L54" s="76"/>
      <c r="M54" s="76"/>
      <c r="N54" s="73"/>
      <c r="O54" s="73"/>
      <c r="P54" s="76"/>
      <c r="Q54" s="76"/>
      <c r="R54" s="73"/>
      <c r="S54" s="73"/>
      <c r="T54" s="76"/>
      <c r="U54" s="76"/>
      <c r="V54" s="73"/>
      <c r="W54" s="73"/>
      <c r="X54" s="76">
        <v>0</v>
      </c>
      <c r="Y54" s="76"/>
      <c r="Z54" s="32"/>
      <c r="AA54" s="33">
        <v>100</v>
      </c>
    </row>
    <row r="55" spans="1:30">
      <c r="A55" s="38">
        <v>51</v>
      </c>
      <c r="B55" s="74"/>
      <c r="C55" s="75"/>
      <c r="D55" s="76"/>
      <c r="E55" s="76"/>
      <c r="F55" s="73"/>
      <c r="G55" s="73"/>
      <c r="H55" s="76"/>
      <c r="I55" s="76"/>
      <c r="J55" s="73"/>
      <c r="K55" s="73"/>
      <c r="L55" s="76"/>
      <c r="M55" s="76"/>
      <c r="N55" s="73"/>
      <c r="O55" s="73"/>
      <c r="P55" s="76"/>
      <c r="Q55" s="76"/>
      <c r="R55" s="73"/>
      <c r="S55" s="73"/>
      <c r="T55" s="76"/>
      <c r="U55" s="76"/>
      <c r="V55" s="73"/>
      <c r="W55" s="73"/>
      <c r="X55" s="76">
        <v>1609</v>
      </c>
      <c r="Y55" s="76"/>
      <c r="Z55" s="32"/>
      <c r="AA55" s="33"/>
      <c r="AD55" t="s">
        <v>19</v>
      </c>
    </row>
    <row r="56" spans="1:30" ht="13.5" thickBot="1">
      <c r="A56" s="40">
        <v>52</v>
      </c>
      <c r="B56" s="78"/>
      <c r="C56" s="79"/>
      <c r="D56" s="80"/>
      <c r="E56" s="80"/>
      <c r="F56" s="81"/>
      <c r="G56" s="81"/>
      <c r="H56" s="80"/>
      <c r="I56" s="80"/>
      <c r="J56" s="81"/>
      <c r="K56" s="81"/>
      <c r="L56" s="80"/>
      <c r="M56" s="80"/>
      <c r="N56" s="81"/>
      <c r="O56" s="81"/>
      <c r="P56" s="80"/>
      <c r="Q56" s="80"/>
      <c r="R56" s="81"/>
      <c r="S56" s="81"/>
      <c r="T56" s="80"/>
      <c r="U56" s="80"/>
      <c r="V56" s="81"/>
      <c r="W56" s="81"/>
      <c r="X56" s="80">
        <v>2228</v>
      </c>
      <c r="Y56" s="80"/>
      <c r="Z56" s="47"/>
      <c r="AA56" s="48"/>
    </row>
    <row r="57" spans="1:30" s="34" customFormat="1">
      <c r="A57" s="41" t="s">
        <v>33</v>
      </c>
      <c r="B57" s="82">
        <f>SUM(B3:C56)</f>
        <v>1630</v>
      </c>
      <c r="C57" s="82"/>
      <c r="D57" s="82">
        <f t="shared" ref="D57" si="0">SUM(D3:E56)</f>
        <v>2005</v>
      </c>
      <c r="E57" s="82"/>
      <c r="F57" s="82">
        <f t="shared" ref="F57" si="1">SUM(F3:G56)</f>
        <v>2679</v>
      </c>
      <c r="G57" s="82"/>
      <c r="H57" s="82">
        <f t="shared" ref="H57" si="2">SUM(H3:I56)</f>
        <v>0</v>
      </c>
      <c r="I57" s="82"/>
      <c r="J57" s="82">
        <f t="shared" ref="J57" si="3">SUM(J3:K56)</f>
        <v>911</v>
      </c>
      <c r="K57" s="82"/>
      <c r="L57" s="82">
        <f t="shared" ref="L57" si="4">SUM(L3:M56)</f>
        <v>2894</v>
      </c>
      <c r="M57" s="82"/>
      <c r="N57" s="82">
        <f t="shared" ref="N57" si="5">SUM(N3:O56)</f>
        <v>2625.5</v>
      </c>
      <c r="O57" s="82"/>
      <c r="P57" s="82">
        <f t="shared" ref="P57" si="6">SUM(P3:Q56)</f>
        <v>1561</v>
      </c>
      <c r="Q57" s="82"/>
      <c r="R57" s="82">
        <f t="shared" ref="R57" si="7">SUM(R3:S56)</f>
        <v>1570</v>
      </c>
      <c r="S57" s="82"/>
      <c r="T57" s="82">
        <f t="shared" ref="T57" si="8">SUM(T3:U56)</f>
        <v>1594.5</v>
      </c>
      <c r="U57" s="82"/>
      <c r="V57" s="82">
        <f t="shared" ref="V57" si="9">SUM(V3:W56)</f>
        <v>2025</v>
      </c>
      <c r="W57" s="82"/>
      <c r="X57" s="82">
        <f t="shared" ref="X57" si="10">SUM(X3:Y56)</f>
        <v>4727.5</v>
      </c>
      <c r="Y57" s="82"/>
      <c r="Z57" s="51">
        <f t="shared" ref="Z57:AA57" si="11">SUM(Z2:Z55)</f>
        <v>1492.5</v>
      </c>
      <c r="AA57" s="52">
        <f t="shared" si="11"/>
        <v>579</v>
      </c>
    </row>
    <row r="58" spans="1:30" ht="13.5" thickBot="1">
      <c r="A58" s="42" t="s">
        <v>34</v>
      </c>
      <c r="B58" s="83">
        <f>IF(AND(B8&gt;=0,B57&lt;=499),100,IF(AND(B57&gt;=500,B57&lt;=999),75,IF(AND(B57&gt;=1000,B57&lt;=1499),50,IF(AND(B57&gt;=1500,B57&lt;=1999),25,IF(AND(B57&gt;=2000),0)))))</f>
        <v>25</v>
      </c>
      <c r="C58" s="83"/>
      <c r="D58" s="83">
        <f t="shared" ref="D58" si="12">IF(AND(D8&gt;=0,D57&lt;=499),100,IF(AND(D57&gt;=500,D57&lt;=999),75,IF(AND(D57&gt;=1000,D57&lt;=1499),50,IF(AND(D57&gt;=1500,D57&lt;=1999),25,IF(AND(D57&gt;=2000),0)))))</f>
        <v>0</v>
      </c>
      <c r="E58" s="83"/>
      <c r="F58" s="83">
        <f t="shared" ref="F58" si="13">IF(AND(F8&gt;=0,F57&lt;=499),100,IF(AND(F57&gt;=500,F57&lt;=999),75,IF(AND(F57&gt;=1000,F57&lt;=1499),50,IF(AND(F57&gt;=1500,F57&lt;=1999),25,IF(AND(F57&gt;=2000),0)))))</f>
        <v>0</v>
      </c>
      <c r="G58" s="83"/>
      <c r="H58" s="83">
        <f t="shared" ref="H58" si="14">IF(AND(H8&gt;=0,H57&lt;=499),100,IF(AND(H57&gt;=500,H57&lt;=999),75,IF(AND(H57&gt;=1000,H57&lt;=1499),50,IF(AND(H57&gt;=1500,H57&lt;=1999),25,IF(AND(H57&gt;=2000),0)))))</f>
        <v>100</v>
      </c>
      <c r="I58" s="83"/>
      <c r="J58" s="83">
        <f t="shared" ref="J58" si="15">IF(AND(J8&gt;=0,J57&lt;=499),100,IF(AND(J57&gt;=500,J57&lt;=999),75,IF(AND(J57&gt;=1000,J57&lt;=1499),50,IF(AND(J57&gt;=1500,J57&lt;=1999),25,IF(AND(J57&gt;=2000),0)))))</f>
        <v>75</v>
      </c>
      <c r="K58" s="83"/>
      <c r="L58" s="83">
        <f t="shared" ref="L58" si="16">IF(AND(L8&gt;=0,L57&lt;=499),100,IF(AND(L57&gt;=500,L57&lt;=999),75,IF(AND(L57&gt;=1000,L57&lt;=1499),50,IF(AND(L57&gt;=1500,L57&lt;=1999),25,IF(AND(L57&gt;=2000),0)))))</f>
        <v>0</v>
      </c>
      <c r="M58" s="83"/>
      <c r="N58" s="83">
        <f t="shared" ref="N58" si="17">IF(AND(N8&gt;=0,N57&lt;=499),100,IF(AND(N57&gt;=500,N57&lt;=999),75,IF(AND(N57&gt;=1000,N57&lt;=1499),50,IF(AND(N57&gt;=1500,N57&lt;=1999),25,IF(AND(N57&gt;=2000),0)))))</f>
        <v>0</v>
      </c>
      <c r="O58" s="83"/>
      <c r="P58" s="83">
        <f t="shared" ref="P58" si="18">IF(AND(P8&gt;=0,P57&lt;=499),100,IF(AND(P57&gt;=500,P57&lt;=999),75,IF(AND(P57&gt;=1000,P57&lt;=1499),50,IF(AND(P57&gt;=1500,P57&lt;=1999),25,IF(AND(P57&gt;=2000),0)))))</f>
        <v>25</v>
      </c>
      <c r="Q58" s="83"/>
      <c r="R58" s="83">
        <f t="shared" ref="R58" si="19">IF(AND(R8&gt;=0,R57&lt;=499),100,IF(AND(R57&gt;=500,R57&lt;=999),75,IF(AND(R57&gt;=1000,R57&lt;=1499),50,IF(AND(R57&gt;=1500,R57&lt;=1999),25,IF(AND(R57&gt;=2000),0)))))</f>
        <v>25</v>
      </c>
      <c r="S58" s="83"/>
      <c r="T58" s="83">
        <f t="shared" ref="T58" si="20">IF(AND(T8&gt;=0,T57&lt;=499),100,IF(AND(T57&gt;=500,T57&lt;=999),75,IF(AND(T57&gt;=1000,T57&lt;=1499),50,IF(AND(T57&gt;=1500,T57&lt;=1999),25,IF(AND(T57&gt;=2000),0)))))</f>
        <v>25</v>
      </c>
      <c r="U58" s="83"/>
      <c r="V58" s="83">
        <f t="shared" ref="V58" si="21">IF(AND(V8&gt;=0,V57&lt;=499),100,IF(AND(V57&gt;=500,V57&lt;=999),75,IF(AND(V57&gt;=1000,V57&lt;=1499),50,IF(AND(V57&gt;=1500,V57&lt;=1999),25,IF(AND(V57&gt;=2000),0)))))</f>
        <v>0</v>
      </c>
      <c r="W58" s="83"/>
      <c r="X58" s="83">
        <f t="shared" ref="X58" si="22">IF(AND(X8&gt;=0,X57&lt;=499),100,IF(AND(X57&gt;=500,X57&lt;=999),75,IF(AND(X57&gt;=1000,X57&lt;=1499),50,IF(AND(X57&gt;=1500,X57&lt;=1999),25,IF(AND(X57&gt;=2000),0)))))</f>
        <v>0</v>
      </c>
      <c r="Y58" s="83"/>
      <c r="Z58" s="43"/>
      <c r="AA58" s="44"/>
    </row>
    <row r="59" spans="1:30" s="35" customFormat="1">
      <c r="A59" s="26">
        <f>(B57+D57+F57+H57+J57+L57+N57+P57+R57+T57+V57+X57)/27640</f>
        <v>0.87635672937771347</v>
      </c>
      <c r="B59" s="84">
        <f>B57/2260</f>
        <v>0.72123893805309736</v>
      </c>
      <c r="C59" s="84"/>
      <c r="D59" s="84">
        <f t="shared" ref="D59" si="23">D57/2260</f>
        <v>0.88716814159292035</v>
      </c>
      <c r="E59" s="84"/>
      <c r="F59" s="84">
        <f t="shared" ref="F59" si="24">F57/2260</f>
        <v>1.1853982300884955</v>
      </c>
      <c r="G59" s="84"/>
      <c r="H59" s="84">
        <f t="shared" ref="H59" si="25">H57/2260</f>
        <v>0</v>
      </c>
      <c r="I59" s="84"/>
      <c r="J59" s="84">
        <f t="shared" ref="J59" si="26">J57/2260</f>
        <v>0.40309734513274337</v>
      </c>
      <c r="K59" s="84"/>
      <c r="L59" s="84">
        <f t="shared" ref="L59" si="27">L57/2260</f>
        <v>1.2805309734513275</v>
      </c>
      <c r="M59" s="84"/>
      <c r="N59" s="84">
        <f t="shared" ref="N59" si="28">N57/2260</f>
        <v>1.1617256637168141</v>
      </c>
      <c r="O59" s="84"/>
      <c r="P59" s="84">
        <f t="shared" ref="P59" si="29">P57/2260</f>
        <v>0.69070796460176986</v>
      </c>
      <c r="Q59" s="84"/>
      <c r="R59" s="84">
        <f t="shared" ref="R59" si="30">R57/2260</f>
        <v>0.69469026548672563</v>
      </c>
      <c r="S59" s="84"/>
      <c r="T59" s="84">
        <f t="shared" ref="T59" si="31">T57/2260</f>
        <v>0.70553097345132743</v>
      </c>
      <c r="U59" s="84"/>
      <c r="V59" s="84">
        <f t="shared" ref="V59" si="32">V57/2260</f>
        <v>0.89601769911504425</v>
      </c>
      <c r="W59" s="84"/>
      <c r="X59" s="84">
        <f t="shared" ref="X59" si="33">X57/2260</f>
        <v>2.0918141592920354</v>
      </c>
      <c r="Y59" s="84"/>
      <c r="Z59" s="26"/>
      <c r="AA59" s="26"/>
    </row>
    <row r="60" spans="1:30" s="50" customFormat="1" thickBot="1">
      <c r="A60" s="49" t="s">
        <v>4</v>
      </c>
      <c r="B60" s="49"/>
      <c r="C60" s="49"/>
      <c r="D60" s="49"/>
      <c r="E60" s="68">
        <f>SUM(AA57)</f>
        <v>579</v>
      </c>
      <c r="F60" s="68"/>
      <c r="G60" s="68"/>
      <c r="H60" s="49" t="s">
        <v>5</v>
      </c>
      <c r="I60" s="49"/>
      <c r="J60" s="68">
        <f>SUM(B58:Y58)</f>
        <v>275</v>
      </c>
      <c r="K60" s="68"/>
      <c r="L60" s="49"/>
      <c r="M60" s="49" t="s">
        <v>6</v>
      </c>
      <c r="N60" s="49"/>
      <c r="O60" s="49"/>
      <c r="P60" s="49"/>
      <c r="Q60" s="68">
        <f>SUM(B57:Z57)</f>
        <v>25715</v>
      </c>
      <c r="R60" s="68"/>
      <c r="S60" s="68"/>
      <c r="T60" s="49"/>
      <c r="U60" s="49" t="s">
        <v>7</v>
      </c>
      <c r="V60" s="49"/>
      <c r="W60" s="49"/>
      <c r="X60" s="68">
        <f>SUM(Q60/12)</f>
        <v>2142.9166666666665</v>
      </c>
      <c r="Y60" s="68"/>
      <c r="Z60" s="77"/>
      <c r="AA60" s="49"/>
    </row>
    <row r="61" spans="1:30" ht="42" customHeight="1" thickTop="1"/>
    <row r="62" spans="1:30" ht="21" customHeight="1"/>
    <row r="63" spans="1:30" ht="21" customHeight="1"/>
    <row r="64" spans="1:30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mergeCells count="690">
    <mergeCell ref="V59:W59"/>
    <mergeCell ref="X59:Y59"/>
    <mergeCell ref="L59:M59"/>
    <mergeCell ref="N59:O59"/>
    <mergeCell ref="P59:Q59"/>
    <mergeCell ref="R59:S59"/>
    <mergeCell ref="T59:U59"/>
    <mergeCell ref="B59:C59"/>
    <mergeCell ref="D59:E59"/>
    <mergeCell ref="F59:G59"/>
    <mergeCell ref="H59:I59"/>
    <mergeCell ref="J59:K59"/>
    <mergeCell ref="V57:W57"/>
    <mergeCell ref="X57:Y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B57:C57"/>
    <mergeCell ref="D57:E57"/>
    <mergeCell ref="F57:G57"/>
    <mergeCell ref="H57:I57"/>
    <mergeCell ref="J57:K57"/>
    <mergeCell ref="V55:W55"/>
    <mergeCell ref="X55:Y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L55:M55"/>
    <mergeCell ref="N55:O55"/>
    <mergeCell ref="P55:Q55"/>
    <mergeCell ref="R55:S55"/>
    <mergeCell ref="T55:U55"/>
    <mergeCell ref="B55:C55"/>
    <mergeCell ref="D55:E55"/>
    <mergeCell ref="F55:G55"/>
    <mergeCell ref="H55:I55"/>
    <mergeCell ref="J55:K55"/>
    <mergeCell ref="V53:W53"/>
    <mergeCell ref="X53:Y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L53:M53"/>
    <mergeCell ref="N53:O53"/>
    <mergeCell ref="P53:Q53"/>
    <mergeCell ref="R53:S53"/>
    <mergeCell ref="T53:U53"/>
    <mergeCell ref="B53:C53"/>
    <mergeCell ref="D53:E53"/>
    <mergeCell ref="F53:G53"/>
    <mergeCell ref="H53:I53"/>
    <mergeCell ref="J53:K53"/>
    <mergeCell ref="V51:W51"/>
    <mergeCell ref="X51:Y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L51:M51"/>
    <mergeCell ref="N51:O51"/>
    <mergeCell ref="P51:Q51"/>
    <mergeCell ref="R51:S51"/>
    <mergeCell ref="T51:U51"/>
    <mergeCell ref="B51:C51"/>
    <mergeCell ref="D51:E51"/>
    <mergeCell ref="F51:G51"/>
    <mergeCell ref="H51:I51"/>
    <mergeCell ref="J51:K51"/>
    <mergeCell ref="V49:W49"/>
    <mergeCell ref="X49:Y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L49:M49"/>
    <mergeCell ref="N49:O49"/>
    <mergeCell ref="P49:Q49"/>
    <mergeCell ref="R49:S49"/>
    <mergeCell ref="T49:U49"/>
    <mergeCell ref="B49:C49"/>
    <mergeCell ref="D49:E49"/>
    <mergeCell ref="F49:G49"/>
    <mergeCell ref="H49:I49"/>
    <mergeCell ref="J49:K49"/>
    <mergeCell ref="V47:W47"/>
    <mergeCell ref="X47:Y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L47:M47"/>
    <mergeCell ref="N47:O47"/>
    <mergeCell ref="P47:Q47"/>
    <mergeCell ref="R47:S47"/>
    <mergeCell ref="T47:U47"/>
    <mergeCell ref="B47:C47"/>
    <mergeCell ref="D47:E47"/>
    <mergeCell ref="F47:G47"/>
    <mergeCell ref="H47:I47"/>
    <mergeCell ref="J47:K47"/>
    <mergeCell ref="V45:W45"/>
    <mergeCell ref="X45:Y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L45:M45"/>
    <mergeCell ref="N45:O45"/>
    <mergeCell ref="P45:Q45"/>
    <mergeCell ref="R45:S45"/>
    <mergeCell ref="T45:U45"/>
    <mergeCell ref="B45:C45"/>
    <mergeCell ref="D45:E45"/>
    <mergeCell ref="F45:G45"/>
    <mergeCell ref="H45:I45"/>
    <mergeCell ref="J45:K45"/>
    <mergeCell ref="V43:W43"/>
    <mergeCell ref="X43:Y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L43:M43"/>
    <mergeCell ref="N43:O43"/>
    <mergeCell ref="P43:Q43"/>
    <mergeCell ref="R43:S43"/>
    <mergeCell ref="T43:U43"/>
    <mergeCell ref="B43:C43"/>
    <mergeCell ref="D43:E43"/>
    <mergeCell ref="F43:G43"/>
    <mergeCell ref="H43:I43"/>
    <mergeCell ref="J43:K43"/>
    <mergeCell ref="V41:W41"/>
    <mergeCell ref="X41:Y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L41:M41"/>
    <mergeCell ref="N41:O41"/>
    <mergeCell ref="P41:Q41"/>
    <mergeCell ref="R41:S41"/>
    <mergeCell ref="T41:U41"/>
    <mergeCell ref="B41:C41"/>
    <mergeCell ref="D41:E41"/>
    <mergeCell ref="F41:G41"/>
    <mergeCell ref="H41:I41"/>
    <mergeCell ref="J41:K41"/>
    <mergeCell ref="V39:W39"/>
    <mergeCell ref="X39:Y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L39:M39"/>
    <mergeCell ref="N39:O39"/>
    <mergeCell ref="P39:Q39"/>
    <mergeCell ref="R39:S39"/>
    <mergeCell ref="T39:U39"/>
    <mergeCell ref="B39:C39"/>
    <mergeCell ref="D39:E39"/>
    <mergeCell ref="F39:G39"/>
    <mergeCell ref="H39:I39"/>
    <mergeCell ref="J39:K39"/>
    <mergeCell ref="V37:W37"/>
    <mergeCell ref="X37:Y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L37:M37"/>
    <mergeCell ref="N37:O37"/>
    <mergeCell ref="P37:Q37"/>
    <mergeCell ref="R37:S37"/>
    <mergeCell ref="T37:U37"/>
    <mergeCell ref="B37:C37"/>
    <mergeCell ref="D37:E37"/>
    <mergeCell ref="F37:G37"/>
    <mergeCell ref="H37:I37"/>
    <mergeCell ref="J37:K37"/>
    <mergeCell ref="V35:W35"/>
    <mergeCell ref="X35:Y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L35:M35"/>
    <mergeCell ref="N35:O35"/>
    <mergeCell ref="P35:Q35"/>
    <mergeCell ref="R35:S35"/>
    <mergeCell ref="T35:U35"/>
    <mergeCell ref="B35:C35"/>
    <mergeCell ref="D35:E35"/>
    <mergeCell ref="F35:G35"/>
    <mergeCell ref="H35:I35"/>
    <mergeCell ref="J35:K35"/>
    <mergeCell ref="V33:W33"/>
    <mergeCell ref="X33:Y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  <mergeCell ref="V31:W31"/>
    <mergeCell ref="X31:Y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L31:M31"/>
    <mergeCell ref="N31:O31"/>
    <mergeCell ref="P31:Q31"/>
    <mergeCell ref="R31:S31"/>
    <mergeCell ref="T31:U31"/>
    <mergeCell ref="B31:C31"/>
    <mergeCell ref="D31:E31"/>
    <mergeCell ref="F31:G31"/>
    <mergeCell ref="H31:I31"/>
    <mergeCell ref="J31:K31"/>
    <mergeCell ref="P28:Q28"/>
    <mergeCell ref="R28:S28"/>
    <mergeCell ref="T28:U28"/>
    <mergeCell ref="V28:W28"/>
    <mergeCell ref="X28:Y28"/>
    <mergeCell ref="F28:G28"/>
    <mergeCell ref="H28:I28"/>
    <mergeCell ref="J28:K28"/>
    <mergeCell ref="L28:M28"/>
    <mergeCell ref="N28:O28"/>
    <mergeCell ref="P27:Q27"/>
    <mergeCell ref="R27:S27"/>
    <mergeCell ref="T27:U27"/>
    <mergeCell ref="V27:W27"/>
    <mergeCell ref="X27:Y27"/>
    <mergeCell ref="F27:G27"/>
    <mergeCell ref="H27:I27"/>
    <mergeCell ref="J27:K27"/>
    <mergeCell ref="L27:M27"/>
    <mergeCell ref="N27:O27"/>
    <mergeCell ref="R25:S25"/>
    <mergeCell ref="T25:U25"/>
    <mergeCell ref="V25:W25"/>
    <mergeCell ref="X25:Y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H25:I25"/>
    <mergeCell ref="J25:K25"/>
    <mergeCell ref="L25:M25"/>
    <mergeCell ref="N25:O25"/>
    <mergeCell ref="P25:Q25"/>
    <mergeCell ref="R23:S23"/>
    <mergeCell ref="T23:U23"/>
    <mergeCell ref="V23:W23"/>
    <mergeCell ref="X23:Y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H23:I23"/>
    <mergeCell ref="J23:K23"/>
    <mergeCell ref="L23:M23"/>
    <mergeCell ref="N23:O23"/>
    <mergeCell ref="P23:Q23"/>
    <mergeCell ref="R21:S21"/>
    <mergeCell ref="T21:U21"/>
    <mergeCell ref="V21:W21"/>
    <mergeCell ref="X21:Y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H21:I21"/>
    <mergeCell ref="J21:K21"/>
    <mergeCell ref="L21:M21"/>
    <mergeCell ref="N21:O21"/>
    <mergeCell ref="P21:Q21"/>
    <mergeCell ref="R19:S19"/>
    <mergeCell ref="T19:U19"/>
    <mergeCell ref="V19:W19"/>
    <mergeCell ref="X19:Y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H19:I19"/>
    <mergeCell ref="J19:K19"/>
    <mergeCell ref="L19:M19"/>
    <mergeCell ref="N19:O19"/>
    <mergeCell ref="P19:Q19"/>
    <mergeCell ref="R17:S17"/>
    <mergeCell ref="T17:U17"/>
    <mergeCell ref="V17:W17"/>
    <mergeCell ref="X17:Y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H17:I17"/>
    <mergeCell ref="J17:K17"/>
    <mergeCell ref="L17:M17"/>
    <mergeCell ref="N17:O17"/>
    <mergeCell ref="P17:Q17"/>
    <mergeCell ref="R15:S15"/>
    <mergeCell ref="T15:U15"/>
    <mergeCell ref="V15:W15"/>
    <mergeCell ref="X15:Y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H15:I15"/>
    <mergeCell ref="J15:K15"/>
    <mergeCell ref="L15:M15"/>
    <mergeCell ref="N15:O15"/>
    <mergeCell ref="P15:Q15"/>
    <mergeCell ref="R13:S13"/>
    <mergeCell ref="T13:U13"/>
    <mergeCell ref="V13:W13"/>
    <mergeCell ref="X13:Y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H13:I13"/>
    <mergeCell ref="J13:K13"/>
    <mergeCell ref="L13:M13"/>
    <mergeCell ref="N13:O13"/>
    <mergeCell ref="P13:Q13"/>
    <mergeCell ref="R11:S11"/>
    <mergeCell ref="T11:U11"/>
    <mergeCell ref="V11:W11"/>
    <mergeCell ref="X11:Y11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H11:I11"/>
    <mergeCell ref="J11:K11"/>
    <mergeCell ref="L11:M11"/>
    <mergeCell ref="N11:O11"/>
    <mergeCell ref="P11:Q11"/>
    <mergeCell ref="R9:S9"/>
    <mergeCell ref="T9:U9"/>
    <mergeCell ref="V9:W9"/>
    <mergeCell ref="X9:Y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H9:I9"/>
    <mergeCell ref="J9:K9"/>
    <mergeCell ref="L9:M9"/>
    <mergeCell ref="N9:O9"/>
    <mergeCell ref="P9:Q9"/>
    <mergeCell ref="R7:S7"/>
    <mergeCell ref="T7:U7"/>
    <mergeCell ref="V7:W7"/>
    <mergeCell ref="X7:Y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H7:I7"/>
    <mergeCell ref="J7:K7"/>
    <mergeCell ref="L7:M7"/>
    <mergeCell ref="N7:O7"/>
    <mergeCell ref="P7:Q7"/>
    <mergeCell ref="R5:S5"/>
    <mergeCell ref="T5:U5"/>
    <mergeCell ref="V5:W5"/>
    <mergeCell ref="X5:Y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H5:I5"/>
    <mergeCell ref="J5:K5"/>
    <mergeCell ref="L5:M5"/>
    <mergeCell ref="N5:O5"/>
    <mergeCell ref="P5:Q5"/>
    <mergeCell ref="R3:S3"/>
    <mergeCell ref="T3:U3"/>
    <mergeCell ref="V3:W3"/>
    <mergeCell ref="X3:Y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H3:I3"/>
    <mergeCell ref="J3:K3"/>
    <mergeCell ref="L3:M3"/>
    <mergeCell ref="N3:O3"/>
    <mergeCell ref="P3:Q3"/>
    <mergeCell ref="D27:E27"/>
    <mergeCell ref="D28:E28"/>
    <mergeCell ref="F3:G3"/>
    <mergeCell ref="F5:G5"/>
    <mergeCell ref="F7:G7"/>
    <mergeCell ref="F9:G9"/>
    <mergeCell ref="F11:G11"/>
    <mergeCell ref="F13:G13"/>
    <mergeCell ref="F15:G15"/>
    <mergeCell ref="F17:G17"/>
    <mergeCell ref="F19:G19"/>
    <mergeCell ref="F21:G21"/>
    <mergeCell ref="F23:G23"/>
    <mergeCell ref="F25:G25"/>
    <mergeCell ref="D20:E20"/>
    <mergeCell ref="D21:E21"/>
    <mergeCell ref="D22:E22"/>
    <mergeCell ref="D23:E23"/>
    <mergeCell ref="D24:E24"/>
    <mergeCell ref="D15:E15"/>
    <mergeCell ref="D16:E16"/>
    <mergeCell ref="D17:E17"/>
    <mergeCell ref="B25:C25"/>
    <mergeCell ref="B26:C26"/>
    <mergeCell ref="B27:C27"/>
    <mergeCell ref="B28:C28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B20:C20"/>
    <mergeCell ref="B21:C21"/>
    <mergeCell ref="B22:C22"/>
    <mergeCell ref="B23:C23"/>
    <mergeCell ref="B24:C24"/>
    <mergeCell ref="B15:C15"/>
    <mergeCell ref="D25:E25"/>
    <mergeCell ref="D26:E26"/>
    <mergeCell ref="X60:Z60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  <mergeCell ref="B3:C3"/>
    <mergeCell ref="B4:C4"/>
    <mergeCell ref="B16:C16"/>
    <mergeCell ref="B17:C17"/>
    <mergeCell ref="B18:C18"/>
    <mergeCell ref="B19:C19"/>
    <mergeCell ref="B10:C10"/>
    <mergeCell ref="B11:C11"/>
    <mergeCell ref="B12:C12"/>
    <mergeCell ref="B13:C13"/>
    <mergeCell ref="A1:A2"/>
    <mergeCell ref="A29:A30"/>
    <mergeCell ref="J60:K60"/>
    <mergeCell ref="E60:G60"/>
    <mergeCell ref="Q60:S60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  <mergeCell ref="B5:C5"/>
    <mergeCell ref="B6:C6"/>
    <mergeCell ref="B7:C7"/>
    <mergeCell ref="B8:C8"/>
    <mergeCell ref="B9:C9"/>
    <mergeCell ref="B14:C14"/>
    <mergeCell ref="D18:E18"/>
    <mergeCell ref="D19:E19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N27"/>
  <sheetViews>
    <sheetView showGridLines="0" workbookViewId="0">
      <selection activeCell="N26" sqref="N26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.25">
      <c r="A2" s="5"/>
      <c r="B2" s="93"/>
      <c r="C2" s="85" t="s">
        <v>9</v>
      </c>
      <c r="D2" s="86"/>
      <c r="E2" s="5"/>
      <c r="F2" s="96"/>
      <c r="G2" s="89" t="s">
        <v>10</v>
      </c>
      <c r="H2" s="90"/>
      <c r="I2" s="5"/>
      <c r="J2" s="5"/>
      <c r="K2" s="5"/>
      <c r="L2" s="5"/>
    </row>
    <row r="3" spans="1:14" ht="13.5" customHeight="1">
      <c r="B3" s="94"/>
      <c r="C3" s="87"/>
      <c r="D3" s="88"/>
      <c r="E3" s="5"/>
      <c r="F3" s="97"/>
      <c r="G3" s="91"/>
      <c r="H3" s="92"/>
    </row>
    <row r="4" spans="1:14" ht="18.75" thickBot="1">
      <c r="B4" s="95"/>
      <c r="C4" s="16" t="s">
        <v>8</v>
      </c>
      <c r="D4" s="17" t="s">
        <v>12</v>
      </c>
      <c r="E4" s="10"/>
      <c r="F4" s="98"/>
      <c r="G4" s="16" t="s">
        <v>8</v>
      </c>
      <c r="H4" s="17" t="s">
        <v>11</v>
      </c>
    </row>
    <row r="5" spans="1:14" ht="15">
      <c r="B5" s="18">
        <v>1</v>
      </c>
      <c r="C5" s="19" t="str">
        <f>(Regnskab!X1)</f>
        <v>Ejnar (4)</v>
      </c>
      <c r="D5" s="21">
        <f>(Regnskab!X57)</f>
        <v>4727.5</v>
      </c>
      <c r="E5" s="11"/>
      <c r="F5" s="14">
        <v>1</v>
      </c>
      <c r="G5" s="65" t="str">
        <f>(Regnskab!H1)</f>
        <v>Kromanden (4)</v>
      </c>
      <c r="H5" s="20">
        <f>(Regnskab!H58)</f>
        <v>100</v>
      </c>
    </row>
    <row r="6" spans="1:14" ht="15">
      <c r="B6" s="14">
        <v>2</v>
      </c>
      <c r="C6" s="13" t="str">
        <f>(Regnskab!L1)</f>
        <v>Berg (4)</v>
      </c>
      <c r="D6" s="8">
        <f>(Regnskab!L57)</f>
        <v>2894</v>
      </c>
      <c r="E6" s="11"/>
      <c r="F6" s="14">
        <v>2</v>
      </c>
      <c r="G6" s="13" t="str">
        <f>(Regnskab!J1)</f>
        <v>Baske (5)</v>
      </c>
      <c r="H6" s="6">
        <f>(Regnskab!J58)</f>
        <v>75</v>
      </c>
    </row>
    <row r="7" spans="1:14" ht="15">
      <c r="B7" s="14">
        <v>3</v>
      </c>
      <c r="C7" s="13" t="str">
        <f>(Regnskab!F1)</f>
        <v>Marinus (4)</v>
      </c>
      <c r="D7" s="8">
        <f>(Regnskab!F57)</f>
        <v>2679</v>
      </c>
      <c r="E7" s="11"/>
      <c r="F7" s="14">
        <v>3</v>
      </c>
      <c r="G7" s="13" t="str">
        <f>(Regnskab!P1)</f>
        <v>Carlo (5)</v>
      </c>
      <c r="H7" s="6">
        <f>(Regnskab!P58)</f>
        <v>25</v>
      </c>
    </row>
    <row r="8" spans="1:14" ht="15">
      <c r="B8" s="14">
        <v>4</v>
      </c>
      <c r="C8" s="13" t="str">
        <f>(Regnskab!N1)</f>
        <v>Kim Vagn (4)</v>
      </c>
      <c r="D8" s="8">
        <f>(Regnskab!N57)</f>
        <v>2625.5</v>
      </c>
      <c r="E8" s="11"/>
      <c r="F8" s="14">
        <v>3</v>
      </c>
      <c r="G8" s="13" t="str">
        <f>(Regnskab!B1)</f>
        <v>Damborg (4)</v>
      </c>
      <c r="H8" s="6">
        <f>(Regnskab!B58)</f>
        <v>25</v>
      </c>
    </row>
    <row r="9" spans="1:14" ht="15">
      <c r="B9" s="14">
        <v>5</v>
      </c>
      <c r="C9" s="13" t="str">
        <f>(Regnskab!V1)</f>
        <v>Benny (4)</v>
      </c>
      <c r="D9" s="8">
        <f>(Regnskab!V57)</f>
        <v>2025</v>
      </c>
      <c r="E9" s="11"/>
      <c r="F9" s="14">
        <v>3</v>
      </c>
      <c r="G9" s="13" t="str">
        <f>(Regnskab!T1)</f>
        <v>Poker (5)</v>
      </c>
      <c r="H9" s="6">
        <f>(Regnskab!T58)</f>
        <v>25</v>
      </c>
    </row>
    <row r="10" spans="1:14" ht="15">
      <c r="B10" s="14">
        <v>6</v>
      </c>
      <c r="C10" s="13" t="str">
        <f>(Regnskab!D1)</f>
        <v>Bajads (5)</v>
      </c>
      <c r="D10" s="8">
        <f>(Regnskab!D57)</f>
        <v>2005</v>
      </c>
      <c r="E10" s="11"/>
      <c r="F10" s="14">
        <v>3</v>
      </c>
      <c r="G10" s="13" t="str">
        <f>(Regnskab!R1)</f>
        <v>Rytter (4)</v>
      </c>
      <c r="H10" s="6">
        <f>(Regnskab!R58)</f>
        <v>25</v>
      </c>
    </row>
    <row r="11" spans="1:14" ht="15">
      <c r="B11" s="14">
        <v>7</v>
      </c>
      <c r="C11" s="13" t="str">
        <f>(Regnskab!B1)</f>
        <v>Damborg (4)</v>
      </c>
      <c r="D11" s="8">
        <f>(Regnskab!B57)</f>
        <v>1630</v>
      </c>
      <c r="E11" s="11"/>
      <c r="F11" s="14">
        <v>12</v>
      </c>
      <c r="G11" s="13" t="str">
        <f>(Regnskab!D1)</f>
        <v>Bajads (5)</v>
      </c>
      <c r="H11" s="6">
        <f>(Regnskab!D58)</f>
        <v>0</v>
      </c>
    </row>
    <row r="12" spans="1:14" ht="15">
      <c r="B12" s="14">
        <v>8</v>
      </c>
      <c r="C12" s="13" t="str">
        <f>(Regnskab!T1)</f>
        <v>Poker (5)</v>
      </c>
      <c r="D12" s="8">
        <f>(Regnskab!T57)</f>
        <v>1594.5</v>
      </c>
      <c r="E12" s="11"/>
      <c r="F12" s="14">
        <v>12</v>
      </c>
      <c r="G12" s="13" t="str">
        <f>(Regnskab!V1)</f>
        <v>Benny (4)</v>
      </c>
      <c r="H12" s="6">
        <f>(Regnskab!V58)</f>
        <v>0</v>
      </c>
    </row>
    <row r="13" spans="1:14" ht="15">
      <c r="B13" s="14">
        <v>9</v>
      </c>
      <c r="C13" s="13" t="str">
        <f>(Regnskab!R1)</f>
        <v>Rytter (4)</v>
      </c>
      <c r="D13" s="8">
        <f>(Regnskab!R57)</f>
        <v>1570</v>
      </c>
      <c r="E13" s="11"/>
      <c r="F13" s="14">
        <v>12</v>
      </c>
      <c r="G13" s="13" t="str">
        <f>(Regnskab!L1)</f>
        <v>Berg (4)</v>
      </c>
      <c r="H13" s="6">
        <f>(Regnskab!L58)</f>
        <v>0</v>
      </c>
    </row>
    <row r="14" spans="1:14" ht="15">
      <c r="B14" s="14">
        <v>10</v>
      </c>
      <c r="C14" s="13" t="str">
        <f>(Regnskab!P1)</f>
        <v>Carlo (5)</v>
      </c>
      <c r="D14" s="8">
        <f>(Regnskab!P57)</f>
        <v>1561</v>
      </c>
      <c r="E14" s="11"/>
      <c r="F14" s="14">
        <v>12</v>
      </c>
      <c r="G14" s="13" t="str">
        <f>(Regnskab!X1)</f>
        <v>Ejnar (4)</v>
      </c>
      <c r="H14" s="6">
        <f>(Regnskab!X58)</f>
        <v>0</v>
      </c>
    </row>
    <row r="15" spans="1:14" ht="15">
      <c r="B15" s="14">
        <v>11</v>
      </c>
      <c r="C15" s="13" t="str">
        <f>(Regnskab!J1)</f>
        <v>Baske (5)</v>
      </c>
      <c r="D15" s="8">
        <f>(Regnskab!J57)</f>
        <v>911</v>
      </c>
      <c r="E15" s="11"/>
      <c r="F15" s="14">
        <v>12</v>
      </c>
      <c r="G15" s="13" t="str">
        <f>(Regnskab!N1)</f>
        <v>Kim Vagn (4)</v>
      </c>
      <c r="H15" s="6">
        <f>(Regnskab!N58)</f>
        <v>0</v>
      </c>
    </row>
    <row r="16" spans="1:14" ht="15.75" thickBot="1">
      <c r="B16" s="25">
        <v>12</v>
      </c>
      <c r="C16" s="15" t="str">
        <f>(Regnskab!H1)</f>
        <v>Kromanden (4)</v>
      </c>
      <c r="D16" s="9">
        <f>(Regnskab!H57)</f>
        <v>0</v>
      </c>
      <c r="E16" s="11"/>
      <c r="F16" s="14">
        <v>12</v>
      </c>
      <c r="G16" s="15" t="str">
        <f>(Regnskab!F1)</f>
        <v>Marinus (4)</v>
      </c>
      <c r="H16" s="7">
        <f>(Regnskab!F58)</f>
        <v>0</v>
      </c>
    </row>
    <row r="17" spans="1:8" ht="15">
      <c r="A17" s="12"/>
      <c r="B17" s="4"/>
      <c r="C17"/>
    </row>
    <row r="18" spans="1:8" ht="12.75" customHeight="1">
      <c r="C18" s="1" t="s">
        <v>12</v>
      </c>
      <c r="D18" s="29">
        <f>SUM(D5:D17)</f>
        <v>24222.5</v>
      </c>
      <c r="H18" s="31"/>
    </row>
    <row r="19" spans="1:8" ht="13.5" customHeight="1">
      <c r="C19" s="1" t="s">
        <v>14</v>
      </c>
      <c r="D19" s="29">
        <f>SUM(Regnskab!AA3:'Regnskab'!AA56)</f>
        <v>579</v>
      </c>
    </row>
    <row r="20" spans="1:8">
      <c r="C20" s="1" t="s">
        <v>18</v>
      </c>
      <c r="D20" s="29">
        <f>SUM(Regnskab!Z3:'Regnskab'!Z56)</f>
        <v>1492.5</v>
      </c>
    </row>
    <row r="21" spans="1:8" ht="13.5" thickBot="1">
      <c r="D21" s="30">
        <f>SUM(D18:D20)</f>
        <v>26294</v>
      </c>
      <c r="H21" s="30">
        <f>SUM(H5:H16)</f>
        <v>275</v>
      </c>
    </row>
    <row r="22" spans="1:8" ht="13.5" thickTop="1"/>
    <row r="27" spans="1:8">
      <c r="F27" t="s">
        <v>15</v>
      </c>
    </row>
  </sheetData>
  <sortState xmlns:xlrd2="http://schemas.microsoft.com/office/spreadsheetml/2017/richdata2" ref="C5:D16">
    <sortCondition descending="1" ref="D5:D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B25"/>
  <sheetViews>
    <sheetView workbookViewId="0">
      <selection activeCell="AA28" sqref="AA28"/>
    </sheetView>
  </sheetViews>
  <sheetFormatPr defaultRowHeight="12.75"/>
  <cols>
    <col min="1" max="1" width="10.42578125" bestFit="1" customWidth="1"/>
    <col min="2" max="6" width="5.5703125" bestFit="1" customWidth="1"/>
    <col min="7" max="13" width="6.5703125" bestFit="1" customWidth="1"/>
    <col min="14" max="23" width="6.7109375" customWidth="1"/>
    <col min="24" max="24" width="7.85546875" bestFit="1" customWidth="1"/>
  </cols>
  <sheetData>
    <row r="1" spans="1:28">
      <c r="A1" s="54"/>
      <c r="B1" s="55">
        <v>1998</v>
      </c>
      <c r="C1" s="55">
        <v>1999</v>
      </c>
      <c r="D1" s="55">
        <v>2000</v>
      </c>
      <c r="E1" s="55">
        <v>2001</v>
      </c>
      <c r="F1" s="55">
        <v>2002</v>
      </c>
      <c r="G1" s="55">
        <v>2003</v>
      </c>
      <c r="H1" s="55">
        <v>2004</v>
      </c>
      <c r="I1" s="55">
        <v>2005</v>
      </c>
      <c r="J1" s="55">
        <v>2006</v>
      </c>
      <c r="K1" s="55">
        <v>2007</v>
      </c>
      <c r="L1" s="55">
        <v>2008</v>
      </c>
      <c r="M1" s="55">
        <v>2009</v>
      </c>
      <c r="N1" s="55">
        <v>2010</v>
      </c>
      <c r="O1" s="55">
        <v>2011</v>
      </c>
      <c r="P1" s="55">
        <v>2012</v>
      </c>
      <c r="Q1" s="55">
        <v>2013</v>
      </c>
      <c r="R1" s="55">
        <v>2014</v>
      </c>
      <c r="S1" s="55">
        <v>2015</v>
      </c>
      <c r="T1" s="55">
        <v>2016</v>
      </c>
      <c r="U1" s="55">
        <v>2017</v>
      </c>
      <c r="V1" s="55">
        <v>2018</v>
      </c>
      <c r="W1" s="55">
        <v>2019</v>
      </c>
      <c r="X1" s="55">
        <v>2020</v>
      </c>
    </row>
    <row r="2" spans="1:28">
      <c r="A2" s="56" t="s">
        <v>16</v>
      </c>
      <c r="B2" s="57">
        <v>2924</v>
      </c>
      <c r="C2" s="57">
        <v>6691</v>
      </c>
      <c r="D2" s="57">
        <v>5754</v>
      </c>
      <c r="E2" s="57">
        <v>6741</v>
      </c>
      <c r="F2" s="57">
        <v>7237</v>
      </c>
      <c r="G2" s="57">
        <v>13933</v>
      </c>
      <c r="H2" s="57">
        <v>8476</v>
      </c>
      <c r="I2" s="57">
        <v>10227</v>
      </c>
      <c r="J2" s="57">
        <v>13555</v>
      </c>
      <c r="K2" s="57">
        <v>11119</v>
      </c>
      <c r="L2" s="57">
        <v>10403</v>
      </c>
      <c r="M2" s="57">
        <v>16824</v>
      </c>
      <c r="N2" s="57">
        <v>20410</v>
      </c>
      <c r="O2" s="57">
        <v>13365</v>
      </c>
      <c r="P2" s="57">
        <v>16285</v>
      </c>
      <c r="Q2" s="57">
        <v>24771</v>
      </c>
      <c r="R2" s="57">
        <v>17128</v>
      </c>
      <c r="S2" s="57">
        <v>20745</v>
      </c>
      <c r="T2" s="57">
        <v>26751</v>
      </c>
      <c r="U2" s="57">
        <v>16053</v>
      </c>
      <c r="V2" s="57">
        <v>21269</v>
      </c>
      <c r="W2" s="57">
        <v>24969</v>
      </c>
      <c r="X2" s="58">
        <f>SUM(Tipsmester!D18)</f>
        <v>24222.5</v>
      </c>
    </row>
    <row r="3" spans="1:28">
      <c r="A3" s="56" t="s">
        <v>11</v>
      </c>
      <c r="B3" s="57">
        <v>625</v>
      </c>
      <c r="C3" s="57">
        <v>525</v>
      </c>
      <c r="D3" s="57">
        <v>450</v>
      </c>
      <c r="E3" s="57">
        <v>525</v>
      </c>
      <c r="F3" s="57">
        <v>700</v>
      </c>
      <c r="G3" s="57">
        <v>275</v>
      </c>
      <c r="H3" s="57">
        <v>400</v>
      </c>
      <c r="I3" s="57">
        <v>300</v>
      </c>
      <c r="J3" s="57">
        <v>275</v>
      </c>
      <c r="K3" s="57">
        <v>275</v>
      </c>
      <c r="L3" s="57">
        <v>425</v>
      </c>
      <c r="M3" s="57">
        <v>325</v>
      </c>
      <c r="N3" s="57">
        <v>275</v>
      </c>
      <c r="O3" s="57">
        <v>250</v>
      </c>
      <c r="P3" s="57">
        <v>225</v>
      </c>
      <c r="Q3" s="57">
        <v>225</v>
      </c>
      <c r="R3" s="57">
        <v>275</v>
      </c>
      <c r="S3" s="57">
        <v>275</v>
      </c>
      <c r="T3" s="57">
        <v>350</v>
      </c>
      <c r="U3" s="57">
        <v>300</v>
      </c>
      <c r="V3" s="57">
        <v>350</v>
      </c>
      <c r="W3" s="57">
        <v>375</v>
      </c>
      <c r="X3" s="58">
        <f>SUM(Tipsmester!H21)</f>
        <v>275</v>
      </c>
    </row>
    <row r="4" spans="1:28">
      <c r="A4" s="56" t="s">
        <v>17</v>
      </c>
      <c r="B4" s="57">
        <v>1400</v>
      </c>
      <c r="C4" s="57">
        <v>579</v>
      </c>
      <c r="D4" s="57">
        <v>926</v>
      </c>
      <c r="E4" s="57">
        <v>1099</v>
      </c>
      <c r="F4" s="57">
        <v>1855</v>
      </c>
      <c r="G4" s="57">
        <v>932</v>
      </c>
      <c r="H4" s="57">
        <v>1419</v>
      </c>
      <c r="I4" s="57">
        <v>2848</v>
      </c>
      <c r="J4" s="57">
        <v>1004</v>
      </c>
      <c r="K4" s="57">
        <v>2192</v>
      </c>
      <c r="L4" s="57">
        <v>4278</v>
      </c>
      <c r="M4" s="57">
        <v>960</v>
      </c>
      <c r="N4" s="57">
        <v>3383</v>
      </c>
      <c r="O4" s="57">
        <v>1131</v>
      </c>
      <c r="P4" s="57">
        <v>693</v>
      </c>
      <c r="Q4" s="57">
        <v>1975</v>
      </c>
      <c r="R4" s="57">
        <v>775</v>
      </c>
      <c r="S4" s="57">
        <v>1604</v>
      </c>
      <c r="T4" s="57">
        <v>833</v>
      </c>
      <c r="U4" s="57">
        <v>536</v>
      </c>
      <c r="V4" s="57">
        <v>1540</v>
      </c>
      <c r="W4" s="57">
        <v>1215</v>
      </c>
      <c r="X4" s="58">
        <f>SUM(Tipsmester!D19+Tipsmester!D20)</f>
        <v>2071.5</v>
      </c>
    </row>
    <row r="5" spans="1:28" ht="13.5" thickBot="1">
      <c r="A5" s="59"/>
      <c r="B5" s="60">
        <f t="shared" ref="B5:W5" si="0">SUM(B2+B4)</f>
        <v>4324</v>
      </c>
      <c r="C5" s="60">
        <f t="shared" si="0"/>
        <v>7270</v>
      </c>
      <c r="D5" s="60">
        <f t="shared" si="0"/>
        <v>6680</v>
      </c>
      <c r="E5" s="60">
        <f t="shared" si="0"/>
        <v>7840</v>
      </c>
      <c r="F5" s="60">
        <f t="shared" si="0"/>
        <v>9092</v>
      </c>
      <c r="G5" s="60">
        <f t="shared" si="0"/>
        <v>14865</v>
      </c>
      <c r="H5" s="60">
        <f t="shared" si="0"/>
        <v>9895</v>
      </c>
      <c r="I5" s="60">
        <f t="shared" si="0"/>
        <v>13075</v>
      </c>
      <c r="J5" s="60">
        <f t="shared" si="0"/>
        <v>14559</v>
      </c>
      <c r="K5" s="60">
        <f t="shared" si="0"/>
        <v>13311</v>
      </c>
      <c r="L5" s="60">
        <f t="shared" si="0"/>
        <v>14681</v>
      </c>
      <c r="M5" s="60">
        <f t="shared" si="0"/>
        <v>17784</v>
      </c>
      <c r="N5" s="60">
        <f t="shared" si="0"/>
        <v>23793</v>
      </c>
      <c r="O5" s="60">
        <f t="shared" si="0"/>
        <v>14496</v>
      </c>
      <c r="P5" s="60">
        <f t="shared" si="0"/>
        <v>16978</v>
      </c>
      <c r="Q5" s="60">
        <f t="shared" si="0"/>
        <v>26746</v>
      </c>
      <c r="R5" s="60">
        <f t="shared" si="0"/>
        <v>17903</v>
      </c>
      <c r="S5" s="60">
        <f>SUM(S2+S4)</f>
        <v>22349</v>
      </c>
      <c r="T5" s="60">
        <v>27583</v>
      </c>
      <c r="U5" s="60">
        <v>16589</v>
      </c>
      <c r="V5" s="60">
        <f t="shared" si="0"/>
        <v>22809</v>
      </c>
      <c r="W5" s="60">
        <f t="shared" si="0"/>
        <v>26184</v>
      </c>
      <c r="X5" s="61">
        <f t="shared" ref="X5" si="1">SUM(X2+X4)</f>
        <v>26294</v>
      </c>
    </row>
    <row r="6" spans="1:28" ht="13.5" thickTop="1"/>
    <row r="14" spans="1:28" ht="15">
      <c r="AB14" s="24"/>
    </row>
    <row r="15" spans="1:28" ht="15">
      <c r="AB15" s="24"/>
    </row>
    <row r="16" spans="1:28" ht="15">
      <c r="AB16" s="24"/>
    </row>
    <row r="17" spans="28:28" ht="15">
      <c r="AB17" s="24"/>
    </row>
    <row r="18" spans="28:28" ht="15">
      <c r="AB18" s="24"/>
    </row>
    <row r="19" spans="28:28" ht="15">
      <c r="AB19" s="24"/>
    </row>
    <row r="20" spans="28:28" ht="15">
      <c r="AB20" s="24"/>
    </row>
    <row r="21" spans="28:28" ht="15">
      <c r="AB21" s="24"/>
    </row>
    <row r="22" spans="28:28" ht="15">
      <c r="AB22" s="24"/>
    </row>
    <row r="23" spans="28:28" ht="15">
      <c r="AB23" s="24"/>
    </row>
    <row r="24" spans="28:28" ht="15">
      <c r="AB24" s="24"/>
    </row>
    <row r="25" spans="28:28" ht="15">
      <c r="AB25" s="24"/>
    </row>
  </sheetData>
  <conditionalFormatting sqref="B3:X3">
    <cfRule type="top10" dxfId="3" priority="6" rank="1"/>
  </conditionalFormatting>
  <conditionalFormatting sqref="B2:X2">
    <cfRule type="top10" dxfId="2" priority="5" rank="1"/>
  </conditionalFormatting>
  <conditionalFormatting sqref="B4:X4">
    <cfRule type="top10" dxfId="1" priority="7" rank="1"/>
  </conditionalFormatting>
  <conditionalFormatting sqref="B5:X5">
    <cfRule type="top10" dxfId="0" priority="8" rank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D16"/>
  <sheetViews>
    <sheetView showGridLines="0" workbookViewId="0">
      <selection activeCell="H25" sqref="H25"/>
    </sheetView>
  </sheetViews>
  <sheetFormatPr defaultRowHeight="12.75"/>
  <cols>
    <col min="2" max="2" width="32.7109375" customWidth="1"/>
    <col min="3" max="4" width="13.7109375" customWidth="1"/>
  </cols>
  <sheetData>
    <row r="2" spans="2:4" ht="42" customHeight="1">
      <c r="B2" s="27">
        <v>2020</v>
      </c>
      <c r="C2" s="28" t="s">
        <v>12</v>
      </c>
      <c r="D2" s="28" t="s">
        <v>11</v>
      </c>
    </row>
    <row r="3" spans="2:4" ht="21" customHeight="1">
      <c r="B3" s="64" t="str">
        <f>"Januar - "&amp;Regnskab!B1</f>
        <v>Januar - Damborg (4)</v>
      </c>
      <c r="C3" s="53">
        <f>Regnskab!B$57</f>
        <v>1630</v>
      </c>
      <c r="D3" s="53">
        <f>Regnskab!B$58</f>
        <v>25</v>
      </c>
    </row>
    <row r="4" spans="2:4" ht="21" customHeight="1">
      <c r="B4" s="64" t="str">
        <f>"Februar - "&amp;Regnskab!D1</f>
        <v>Februar - Bajads (5)</v>
      </c>
      <c r="C4" s="53">
        <f>Regnskab!D$57</f>
        <v>2005</v>
      </c>
      <c r="D4" s="53">
        <f>Regnskab!D$58</f>
        <v>0</v>
      </c>
    </row>
    <row r="5" spans="2:4" ht="21" customHeight="1">
      <c r="B5" s="64" t="str">
        <f>"Marts - "&amp;Regnskab!F1</f>
        <v>Marts - Marinus (4)</v>
      </c>
      <c r="C5" s="53">
        <f>Regnskab!F$57</f>
        <v>2679</v>
      </c>
      <c r="D5" s="53">
        <f>Regnskab!F$58</f>
        <v>0</v>
      </c>
    </row>
    <row r="6" spans="2:4" ht="21" customHeight="1">
      <c r="B6" s="64" t="str">
        <f>"April - "&amp;Regnskab!H1</f>
        <v>April - Kromanden (4)</v>
      </c>
      <c r="C6" s="53">
        <f>Regnskab!H$57</f>
        <v>0</v>
      </c>
      <c r="D6" s="53">
        <f>Regnskab!H$58</f>
        <v>100</v>
      </c>
    </row>
    <row r="7" spans="2:4" ht="21" customHeight="1">
      <c r="B7" s="64" t="str">
        <f>"Maj - "&amp;Regnskab!J1</f>
        <v>Maj - Baske (5)</v>
      </c>
      <c r="C7" s="53">
        <f>Regnskab!J$57</f>
        <v>911</v>
      </c>
      <c r="D7" s="53">
        <f>Regnskab!J$58</f>
        <v>75</v>
      </c>
    </row>
    <row r="8" spans="2:4" ht="21" customHeight="1">
      <c r="B8" s="64" t="str">
        <f>"Juni - "&amp;Regnskab!L1</f>
        <v>Juni - Berg (4)</v>
      </c>
      <c r="C8" s="53">
        <f>Regnskab!L$57</f>
        <v>2894</v>
      </c>
      <c r="D8" s="53">
        <f>Regnskab!L$58</f>
        <v>0</v>
      </c>
    </row>
    <row r="9" spans="2:4" ht="21" customHeight="1">
      <c r="B9" s="64" t="str">
        <f>"Juli - "&amp;Regnskab!N1</f>
        <v>Juli - Kim Vagn (4)</v>
      </c>
      <c r="C9" s="53">
        <f>Regnskab!N$57</f>
        <v>2625.5</v>
      </c>
      <c r="D9" s="53">
        <f>Regnskab!N$58</f>
        <v>0</v>
      </c>
    </row>
    <row r="10" spans="2:4" ht="21" customHeight="1">
      <c r="B10" s="64" t="str">
        <f>"August - "&amp;Regnskab!P1</f>
        <v>August - Carlo (5)</v>
      </c>
      <c r="C10" s="53">
        <f>Regnskab!P$57</f>
        <v>1561</v>
      </c>
      <c r="D10" s="53">
        <f>Regnskab!P$58</f>
        <v>25</v>
      </c>
    </row>
    <row r="11" spans="2:4" ht="21" customHeight="1">
      <c r="B11" s="64" t="str">
        <f>"September - "&amp;Regnskab!R1</f>
        <v>September - Rytter (4)</v>
      </c>
      <c r="C11" s="53">
        <f>Regnskab!R$57</f>
        <v>1570</v>
      </c>
      <c r="D11" s="53">
        <f>Regnskab!R$58</f>
        <v>25</v>
      </c>
    </row>
    <row r="12" spans="2:4" ht="21" customHeight="1">
      <c r="B12" s="64" t="str">
        <f>"Oktober - "&amp;Regnskab!T1</f>
        <v>Oktober - Poker (5)</v>
      </c>
      <c r="C12" s="53">
        <f>Regnskab!T$57</f>
        <v>1594.5</v>
      </c>
      <c r="D12" s="53">
        <f>Regnskab!T$58</f>
        <v>25</v>
      </c>
    </row>
    <row r="13" spans="2:4" ht="21" customHeight="1">
      <c r="B13" s="64" t="str">
        <f>"November - "&amp;Regnskab!V1</f>
        <v>November - Benny (4)</v>
      </c>
      <c r="C13" s="53">
        <f>Regnskab!V$57</f>
        <v>2025</v>
      </c>
      <c r="D13" s="53">
        <f>Regnskab!V$58</f>
        <v>0</v>
      </c>
    </row>
    <row r="14" spans="2:4" ht="21" customHeight="1">
      <c r="B14" s="64" t="str">
        <f>"December - "&amp;Regnskab!X1</f>
        <v>December - Ejnar (4)</v>
      </c>
      <c r="C14" s="53">
        <f>Regnskab!X$57</f>
        <v>4727.5</v>
      </c>
      <c r="D14" s="53">
        <f>Regnskab!X$58</f>
        <v>0</v>
      </c>
    </row>
    <row r="15" spans="2:4" ht="21" customHeight="1">
      <c r="B15" s="63" t="s">
        <v>13</v>
      </c>
      <c r="C15" s="62">
        <f>SUM(C3:C14)</f>
        <v>24222.5</v>
      </c>
      <c r="D15" s="62">
        <f>SUM(D3:D14)</f>
        <v>275</v>
      </c>
    </row>
    <row r="16" spans="2:4" ht="21" customHeight="1">
      <c r="B16" s="63" t="s">
        <v>35</v>
      </c>
      <c r="C16" s="62">
        <f>Regnskab!Z57</f>
        <v>1492.5</v>
      </c>
      <c r="D16" s="62">
        <f>Regnskab!AA57</f>
        <v>579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Regnskab</vt:lpstr>
      <vt:lpstr>Tipsmester</vt:lpstr>
      <vt:lpstr>diagram</vt:lpstr>
      <vt:lpstr>Gevinster</vt:lpstr>
    </vt:vector>
  </TitlesOfParts>
  <Company>Rockwool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2018-12-16T09:41:30Z</cp:lastPrinted>
  <dcterms:created xsi:type="dcterms:W3CDTF">2000-07-14T07:44:31Z</dcterms:created>
  <dcterms:modified xsi:type="dcterms:W3CDTF">2021-01-03T18:20:40Z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