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R\Documents\Mine Websteder\offline\"/>
    </mc:Choice>
  </mc:AlternateContent>
  <xr:revisionPtr revIDLastSave="0" documentId="13_ncr:1_{F078AFDB-DD1D-4634-9F6E-C311DA3380D4}" xr6:coauthVersionLast="47" xr6:coauthVersionMax="47" xr10:uidLastSave="{00000000-0000-0000-0000-000000000000}"/>
  <bookViews>
    <workbookView xWindow="-120" yWindow="-120" windowWidth="29040" windowHeight="15840" tabRatio="526" xr2:uid="{00000000-000D-0000-FFFF-FFFF00000000}"/>
  </bookViews>
  <sheets>
    <sheet name="Regnskab" sheetId="3" r:id="rId1"/>
    <sheet name="Tipsmester" sheetId="2" r:id="rId2"/>
    <sheet name="diagram" sheetId="4" r:id="rId3"/>
    <sheet name="Gevinster" sheetId="5" r:id="rId4"/>
    <sheet name="FastTipsLotto" sheetId="6" r:id="rId5"/>
    <sheet name="ÅretsDiagram" sheetId="7" r:id="rId6"/>
    <sheet name="ProcentStat" sheetId="8" r:id="rId7"/>
  </sheets>
  <definedNames>
    <definedName name="_xlnm._FilterDatabase" localSheetId="1" hidden="1">Tipsmester!$G$4:$H$16</definedName>
    <definedName name="_Tal1">#REF!</definedName>
    <definedName name="_Tal2">#REF!</definedName>
    <definedName name="_Tal3">#REF!</definedName>
    <definedName name="_Tal4">#REF!</definedName>
    <definedName name="_Tal5">#REF!</definedName>
    <definedName name="_Tal6">#REF!</definedName>
    <definedName name="_Tal7">#REF!</definedName>
    <definedName name="Joker1">#REF!</definedName>
    <definedName name="Joker2">#REF!</definedName>
    <definedName name="Joker3">#REF!</definedName>
    <definedName name="Joker4">#REF!</definedName>
    <definedName name="Joker5">#REF!</definedName>
    <definedName name="Joker6">#REF!</definedName>
    <definedName name="Joker7">#REF!</definedName>
    <definedName name="Tillæg1">#REF!</definedName>
    <definedName name="Tillæg2">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8" l="1"/>
  <c r="Y4" i="8"/>
  <c r="X4" i="8"/>
  <c r="W4" i="8"/>
  <c r="V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Z4" i="8"/>
  <c r="X5" i="4" l="1"/>
  <c r="AA58" i="3" l="1"/>
  <c r="D16" i="5" s="1"/>
  <c r="E61" i="3" l="1"/>
  <c r="Z29" i="3"/>
  <c r="Z58" i="3" s="1"/>
  <c r="C16" i="5" s="1"/>
  <c r="S5" i="4" l="1"/>
  <c r="B14" i="5" l="1"/>
  <c r="B13" i="5"/>
  <c r="B12" i="5"/>
  <c r="B11" i="5"/>
  <c r="B10" i="5"/>
  <c r="B9" i="5"/>
  <c r="B8" i="5"/>
  <c r="B7" i="5"/>
  <c r="B6" i="5"/>
  <c r="B5" i="5"/>
  <c r="B4" i="5"/>
  <c r="B3" i="5"/>
  <c r="N29" i="3"/>
  <c r="N58" i="3" s="1"/>
  <c r="N60" i="3" s="1"/>
  <c r="D5" i="2" l="1"/>
  <c r="N59" i="3"/>
  <c r="C9" i="5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20" i="2"/>
  <c r="D19" i="2"/>
  <c r="C7" i="2"/>
  <c r="F29" i="3"/>
  <c r="F58" i="3" s="1"/>
  <c r="F60" i="3" s="1"/>
  <c r="H29" i="3"/>
  <c r="H58" i="3" s="1"/>
  <c r="H60" i="3" s="1"/>
  <c r="J29" i="3"/>
  <c r="J58" i="3" s="1"/>
  <c r="L29" i="3"/>
  <c r="L58" i="3" s="1"/>
  <c r="L60" i="3" s="1"/>
  <c r="P29" i="3"/>
  <c r="P58" i="3" s="1"/>
  <c r="P60" i="3" s="1"/>
  <c r="R29" i="3"/>
  <c r="R58" i="3" s="1"/>
  <c r="R60" i="3" s="1"/>
  <c r="T29" i="3"/>
  <c r="T58" i="3" s="1"/>
  <c r="T60" i="3" s="1"/>
  <c r="V29" i="3"/>
  <c r="V58" i="3" s="1"/>
  <c r="V60" i="3" s="1"/>
  <c r="X29" i="3"/>
  <c r="X58" i="3" s="1"/>
  <c r="D29" i="3"/>
  <c r="D58" i="3" s="1"/>
  <c r="D60" i="3" s="1"/>
  <c r="B29" i="3"/>
  <c r="B58" i="3" s="1"/>
  <c r="B60" i="3" s="1"/>
  <c r="C5" i="2"/>
  <c r="C8" i="2"/>
  <c r="C14" i="2"/>
  <c r="G14" i="2"/>
  <c r="G13" i="2"/>
  <c r="C11" i="2"/>
  <c r="G8" i="2"/>
  <c r="C9" i="2"/>
  <c r="G16" i="2"/>
  <c r="C13" i="2"/>
  <c r="G11" i="2"/>
  <c r="G10" i="2"/>
  <c r="C12" i="2"/>
  <c r="G7" i="2"/>
  <c r="C15" i="2"/>
  <c r="G6" i="2"/>
  <c r="C10" i="2"/>
  <c r="G15" i="2"/>
  <c r="C6" i="2"/>
  <c r="G5" i="2"/>
  <c r="G9" i="2"/>
  <c r="C16" i="2"/>
  <c r="G12" i="2"/>
  <c r="J60" i="3" l="1"/>
  <c r="D10" i="2"/>
  <c r="Z4" i="4"/>
  <c r="X60" i="3"/>
  <c r="A60" i="3"/>
  <c r="C14" i="5"/>
  <c r="D11" i="2"/>
  <c r="X59" i="3"/>
  <c r="C10" i="5"/>
  <c r="P59" i="3"/>
  <c r="D6" i="2"/>
  <c r="C5" i="5"/>
  <c r="D12" i="2"/>
  <c r="F59" i="3"/>
  <c r="C13" i="5"/>
  <c r="V59" i="3"/>
  <c r="D8" i="2"/>
  <c r="L59" i="3"/>
  <c r="D16" i="2"/>
  <c r="C8" i="5"/>
  <c r="C3" i="5"/>
  <c r="Q61" i="3"/>
  <c r="X61" i="3" s="1"/>
  <c r="D7" i="2"/>
  <c r="B59" i="3"/>
  <c r="C12" i="5"/>
  <c r="D9" i="2"/>
  <c r="T59" i="3"/>
  <c r="C7" i="5"/>
  <c r="J59" i="3"/>
  <c r="C4" i="5"/>
  <c r="D14" i="2"/>
  <c r="D59" i="3"/>
  <c r="C11" i="5"/>
  <c r="R59" i="3"/>
  <c r="D15" i="2"/>
  <c r="C6" i="5"/>
  <c r="D13" i="2"/>
  <c r="H59" i="3"/>
  <c r="H15" i="2"/>
  <c r="D9" i="5"/>
  <c r="H12" i="2" l="1"/>
  <c r="D5" i="5"/>
  <c r="D14" i="5"/>
  <c r="H11" i="2"/>
  <c r="D7" i="5"/>
  <c r="H10" i="2"/>
  <c r="D3" i="5"/>
  <c r="H14" i="2"/>
  <c r="J61" i="3"/>
  <c r="D8" i="5"/>
  <c r="H5" i="2"/>
  <c r="H13" i="2"/>
  <c r="D13" i="5"/>
  <c r="D10" i="5"/>
  <c r="H16" i="2"/>
  <c r="H7" i="2"/>
  <c r="D6" i="5"/>
  <c r="D11" i="5"/>
  <c r="H6" i="2"/>
  <c r="H8" i="2"/>
  <c r="D4" i="5"/>
  <c r="D12" i="5"/>
  <c r="H9" i="2"/>
  <c r="W5" i="4"/>
  <c r="V5" i="4"/>
  <c r="D18" i="2" l="1"/>
  <c r="C15" i="5"/>
  <c r="D15" i="5"/>
  <c r="D21" i="2" l="1"/>
  <c r="Z2" i="4"/>
  <c r="Z5" i="4" s="1"/>
  <c r="Y5" i="4"/>
  <c r="H21" i="2"/>
  <c r="Z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Boeriis</author>
  </authors>
  <commentList>
    <comment ref="Z39" authorId="0" shapeId="0" xr:uid="{ADF56B3F-A87B-40B2-9C03-BC8A9BC9AC9F}">
      <text>
        <r>
          <rPr>
            <b/>
            <sz val="9"/>
            <color indexed="81"/>
            <rFont val="Tahoma"/>
            <family val="2"/>
          </rPr>
          <t>Bumle: 1 x 4</t>
        </r>
      </text>
    </comment>
    <comment ref="AA39" authorId="0" shapeId="0" xr:uid="{BE1B23F9-F74D-498A-9F8D-3F6A2FB5A77E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Z40" authorId="0" shapeId="0" xr:uid="{945EC4F0-85FA-4A4E-B19C-E86C38920318}">
      <text>
        <r>
          <rPr>
            <b/>
            <sz val="9"/>
            <color indexed="81"/>
            <rFont val="Tahoma"/>
            <family val="2"/>
          </rPr>
          <t>Svend: 1 x 4</t>
        </r>
      </text>
    </comment>
    <comment ref="Z41" authorId="0" shapeId="0" xr:uid="{8474937E-BD3F-4F38-8182-879E71438F73}">
      <text>
        <r>
          <rPr>
            <b/>
            <sz val="9"/>
            <color indexed="81"/>
            <rFont val="Tahoma"/>
            <family val="2"/>
          </rPr>
          <t>Tips13:
1 x 11 (522,50)
4 x 10 (540,-)</t>
        </r>
      </text>
    </comment>
    <comment ref="Z45" authorId="0" shapeId="0" xr:uid="{C700DCDB-41A6-4B07-82CC-69282D977740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Z46" authorId="0" shapeId="0" xr:uid="{9CB755E6-D279-4123-9E01-758BCE97F6B8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</commentList>
</comments>
</file>

<file path=xl/sharedStrings.xml><?xml version="1.0" encoding="utf-8"?>
<sst xmlns="http://schemas.openxmlformats.org/spreadsheetml/2006/main" count="124" uniqueCount="67">
  <si>
    <t>Gevinst</t>
  </si>
  <si>
    <t>Bøde</t>
  </si>
  <si>
    <t>Bøder =</t>
  </si>
  <si>
    <t>Gevinster + Fast =</t>
  </si>
  <si>
    <t>Udbetaling =</t>
  </si>
  <si>
    <t>Navn</t>
  </si>
  <si>
    <t>BØDELISTEN</t>
  </si>
  <si>
    <t>Bøder</t>
  </si>
  <si>
    <t>Gevinster</t>
  </si>
  <si>
    <t>Samlet</t>
  </si>
  <si>
    <t xml:space="preserve">  </t>
  </si>
  <si>
    <t>Medlem</t>
  </si>
  <si>
    <t>Fast</t>
  </si>
  <si>
    <t>Fast Tips/Lotto</t>
  </si>
  <si>
    <t>GEVINSTER</t>
  </si>
  <si>
    <t>BØDER</t>
  </si>
  <si>
    <t>Fast Tips/Lotto - Jackpot</t>
  </si>
  <si>
    <t>Kim Vagn</t>
  </si>
  <si>
    <t>Carlo</t>
  </si>
  <si>
    <t>Damborg</t>
  </si>
  <si>
    <t>Kromanden</t>
  </si>
  <si>
    <t>Bajads</t>
  </si>
  <si>
    <t>Marinus</t>
  </si>
  <si>
    <t>Ejnar</t>
  </si>
  <si>
    <t>Rytter</t>
  </si>
  <si>
    <t>Poker</t>
  </si>
  <si>
    <t>Baske</t>
  </si>
  <si>
    <t>Benny</t>
  </si>
  <si>
    <t>Berg</t>
  </si>
  <si>
    <t>1.</t>
  </si>
  <si>
    <t>VILLY</t>
  </si>
  <si>
    <t>2.</t>
  </si>
  <si>
    <t>BERG</t>
  </si>
  <si>
    <t>3.</t>
  </si>
  <si>
    <t>BENNY M</t>
  </si>
  <si>
    <t>4.</t>
  </si>
  <si>
    <t>POKER</t>
  </si>
  <si>
    <t>5.</t>
  </si>
  <si>
    <t>BAJADS</t>
  </si>
  <si>
    <t>6.</t>
  </si>
  <si>
    <t>BETTE SVEND</t>
  </si>
  <si>
    <t>7.</t>
  </si>
  <si>
    <t>BUMLE</t>
  </si>
  <si>
    <t>8.</t>
  </si>
  <si>
    <t>RYTTER</t>
  </si>
  <si>
    <t>9.</t>
  </si>
  <si>
    <t>KARL OSKAR</t>
  </si>
  <si>
    <t>10.</t>
  </si>
  <si>
    <t>CARLO</t>
  </si>
  <si>
    <t>11.</t>
  </si>
  <si>
    <t>EJNAR</t>
  </si>
  <si>
    <t>12.</t>
  </si>
  <si>
    <t>DAMBORG</t>
  </si>
  <si>
    <t>13.</t>
  </si>
  <si>
    <t>KROMANDEN</t>
  </si>
  <si>
    <t>14.</t>
  </si>
  <si>
    <t>KIM VAGN</t>
  </si>
  <si>
    <t>15.</t>
  </si>
  <si>
    <t>MARINUS</t>
  </si>
  <si>
    <t>16.</t>
  </si>
  <si>
    <t>BASKE</t>
  </si>
  <si>
    <t xml:space="preserve"> </t>
  </si>
  <si>
    <t>U G E</t>
  </si>
  <si>
    <t>Lotto 100</t>
  </si>
  <si>
    <t>GEVINSTLISTEN</t>
  </si>
  <si>
    <t>Lotto100 =</t>
  </si>
  <si>
    <t>Lotto100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</si>
</sst>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&quot;kr&quot;\ #,##0.00"/>
    <numFmt numFmtId="166" formatCode="_(&quot;kr&quot;\ * #,##0_);_(&quot;kr&quot;\ * \(#,##0\);_(&quot;kr&quot;\ * &quot;-&quot;??_);_(@_)"/>
  </numFmts>
  <fonts count="29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14" applyNumberFormat="0" applyFill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6" fillId="0" borderId="0"/>
  </cellStyleXfs>
  <cellXfs count="111">
    <xf numFmtId="0" fontId="0" fillId="0" borderId="0" xfId="0"/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6" xfId="0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7" fillId="0" borderId="0" xfId="3"/>
    <xf numFmtId="9" fontId="0" fillId="0" borderId="0" xfId="2" applyFont="1"/>
    <xf numFmtId="0" fontId="18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9" fontId="3" fillId="0" borderId="0" xfId="2" applyFont="1" applyAlignment="1">
      <alignment horizont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/>
    </xf>
    <xf numFmtId="165" fontId="19" fillId="0" borderId="0" xfId="0" applyNumberFormat="1" applyFont="1" applyAlignment="1">
      <alignment horizontal="right"/>
    </xf>
    <xf numFmtId="165" fontId="13" fillId="0" borderId="14" xfId="1" applyNumberFormat="1"/>
    <xf numFmtId="165" fontId="13" fillId="0" borderId="0" xfId="1" applyNumberFormat="1" applyBorder="1" applyAlignment="1">
      <alignment horizontal="right"/>
    </xf>
    <xf numFmtId="0" fontId="20" fillId="0" borderId="0" xfId="0" applyFont="1"/>
    <xf numFmtId="0" fontId="16" fillId="0" borderId="0" xfId="0" applyFont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1" fillId="0" borderId="14" xfId="1" applyFont="1"/>
    <xf numFmtId="0" fontId="22" fillId="0" borderId="0" xfId="0" applyFont="1"/>
    <xf numFmtId="4" fontId="14" fillId="0" borderId="1" xfId="0" applyNumberFormat="1" applyFont="1" applyBorder="1" applyAlignment="1">
      <alignment horizontal="center" vertical="center"/>
    </xf>
    <xf numFmtId="0" fontId="3" fillId="11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3" fillId="11" borderId="1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0" fontId="24" fillId="10" borderId="1" xfId="0" applyFont="1" applyFill="1" applyBorder="1" applyAlignment="1">
      <alignment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6" fillId="14" borderId="0" xfId="4" applyFont="1" applyFill="1" applyAlignment="1">
      <alignment horizontal="center" vertical="center"/>
    </xf>
    <xf numFmtId="0" fontId="26" fillId="14" borderId="0" xfId="4" applyFont="1" applyFill="1" applyAlignment="1">
      <alignment vertical="center"/>
    </xf>
    <xf numFmtId="0" fontId="27" fillId="14" borderId="0" xfId="4" applyFont="1" applyFill="1"/>
    <xf numFmtId="0" fontId="25" fillId="0" borderId="0" xfId="4"/>
    <xf numFmtId="0" fontId="26" fillId="15" borderId="0" xfId="4" applyFont="1" applyFill="1" applyAlignment="1">
      <alignment horizontal="center" vertical="center"/>
    </xf>
    <xf numFmtId="0" fontId="26" fillId="15" borderId="0" xfId="4" applyFont="1" applyFill="1" applyAlignment="1">
      <alignment vertical="center"/>
    </xf>
    <xf numFmtId="0" fontId="27" fillId="15" borderId="0" xfId="4" applyFont="1" applyFill="1"/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2" fillId="12" borderId="6" xfId="0" applyNumberFormat="1" applyFont="1" applyFill="1" applyBorder="1" applyAlignment="1">
      <alignment horizontal="center" vertical="center"/>
    </xf>
    <xf numFmtId="4" fontId="2" fillId="12" borderId="7" xfId="0" applyNumberFormat="1" applyFont="1" applyFill="1" applyBorder="1" applyAlignment="1">
      <alignment horizontal="center" vertical="center"/>
    </xf>
    <xf numFmtId="3" fontId="2" fillId="13" borderId="4" xfId="0" applyNumberFormat="1" applyFont="1" applyFill="1" applyBorder="1" applyAlignment="1">
      <alignment horizontal="center" vertical="center"/>
    </xf>
    <xf numFmtId="3" fontId="2" fillId="13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/>
    </xf>
    <xf numFmtId="10" fontId="3" fillId="0" borderId="0" xfId="2" applyNumberFormat="1" applyFont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0" fontId="3" fillId="0" borderId="20" xfId="2" applyNumberFormat="1" applyFont="1" applyBorder="1" applyAlignment="1">
      <alignment horizontal="center"/>
    </xf>
    <xf numFmtId="4" fontId="2" fillId="12" borderId="6" xfId="0" applyNumberFormat="1" applyFont="1" applyFill="1" applyBorder="1" applyAlignment="1">
      <alignment horizontal="center" vertical="center"/>
    </xf>
    <xf numFmtId="3" fontId="5" fillId="13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164" fontId="21" fillId="0" borderId="14" xfId="1" applyNumberFormat="1" applyFont="1" applyAlignment="1">
      <alignment horizontal="center"/>
    </xf>
    <xf numFmtId="0" fontId="21" fillId="0" borderId="14" xfId="1" applyFont="1"/>
    <xf numFmtId="0" fontId="12" fillId="3" borderId="10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4" fillId="16" borderId="17" xfId="0" applyFont="1" applyFill="1" applyBorder="1" applyAlignment="1">
      <alignment horizontal="center" vertical="center" textRotation="90"/>
    </xf>
    <xf numFmtId="0" fontId="4" fillId="16" borderId="18" xfId="0" applyFont="1" applyFill="1" applyBorder="1" applyAlignment="1">
      <alignment horizontal="center" vertical="center" textRotation="90"/>
    </xf>
    <xf numFmtId="166" fontId="21" fillId="0" borderId="14" xfId="1" applyNumberFormat="1" applyFont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Advarselstekst" xfId="3" builtinId="11"/>
    <cellStyle name="Normal" xfId="0" builtinId="0"/>
    <cellStyle name="Normal 2" xfId="5" xr:uid="{6381B5B9-1579-4097-8EE8-2F5E1B112B84}"/>
    <cellStyle name="Normal 3" xfId="4" xr:uid="{0353A767-8F62-4A8A-9229-141CDC960414}"/>
    <cellStyle name="Procent" xfId="2" builtinId="5"/>
    <cellStyle name="Total" xfId="1" builtinId="25"/>
  </cellStyles>
  <dxfs count="8"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75687307E-2"/>
          <c:y val="2.5435325738926297E-2"/>
          <c:w val="0.84884004764209509"/>
          <c:h val="0.9001526097897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diagram!$B$1:$Z$1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diagram!$B$2:$Z$2</c:f>
              <c:numCache>
                <c:formatCode>#,##0</c:formatCode>
                <c:ptCount val="25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6750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13519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16053</c:v>
                </c:pt>
                <c:pt idx="20">
                  <c:v>21269</c:v>
                </c:pt>
                <c:pt idx="21">
                  <c:v>24969</c:v>
                </c:pt>
                <c:pt idx="22" formatCode="#,##0.00">
                  <c:v>24222.5</c:v>
                </c:pt>
                <c:pt idx="23" formatCode="#,##0.00">
                  <c:v>13990.5</c:v>
                </c:pt>
                <c:pt idx="24" formatCode="#,##0.00">
                  <c:v>25061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40A-B6D0-644BA16F9062}"/>
            </c:ext>
          </c:extLst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diagram!$B$1:$Z$1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diagram!$B$3:$Z$3</c:f>
              <c:numCache>
                <c:formatCode>#,##0</c:formatCode>
                <c:ptCount val="25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  <c:pt idx="20">
                  <c:v>350</c:v>
                </c:pt>
                <c:pt idx="21">
                  <c:v>375</c:v>
                </c:pt>
                <c:pt idx="22" formatCode="#,##0.00">
                  <c:v>275</c:v>
                </c:pt>
                <c:pt idx="23" formatCode="#,##0.00">
                  <c:v>275</c:v>
                </c:pt>
                <c:pt idx="24" formatCode="#,##0.00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0-440A-B6D0-644BA16F9062}"/>
            </c:ext>
          </c:extLst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diagram!$B$1:$Z$1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diagram!$B$4:$Z$4</c:f>
              <c:numCache>
                <c:formatCode>#,##0</c:formatCode>
                <c:ptCount val="25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536</c:v>
                </c:pt>
                <c:pt idx="20">
                  <c:v>1540</c:v>
                </c:pt>
                <c:pt idx="21">
                  <c:v>1215</c:v>
                </c:pt>
                <c:pt idx="22" formatCode="#,##0.00">
                  <c:v>2071.5</c:v>
                </c:pt>
                <c:pt idx="23" formatCode="#,##0.00">
                  <c:v>2071.5</c:v>
                </c:pt>
                <c:pt idx="24" formatCode="#,##0.00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0-440A-B6D0-644BA16F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0921600"/>
        <c:axId val="90935680"/>
      </c:barChart>
      <c:catAx>
        <c:axId val="90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35680"/>
        <c:crosses val="autoZero"/>
        <c:auto val="1"/>
        <c:lblAlgn val="ctr"/>
        <c:lblOffset val="100"/>
        <c:noMultiLvlLbl val="0"/>
      </c:catAx>
      <c:valAx>
        <c:axId val="90935680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216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55118110236220452" l="0.51181102362204722" r="0.51181102362204722" t="0.55118110236220452" header="0.31496062992131041" footer="0.3149606299213104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Årets Gevinster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33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Regnskab!$B$1:$AA$1</c:f>
              <c:strCache>
                <c:ptCount val="26"/>
                <c:pt idx="0">
                  <c:v>Damborg</c:v>
                </c:pt>
                <c:pt idx="2">
                  <c:v>Poker</c:v>
                </c:pt>
                <c:pt idx="4">
                  <c:v>Kromanden</c:v>
                </c:pt>
                <c:pt idx="6">
                  <c:v>Kim Vagn</c:v>
                </c:pt>
                <c:pt idx="8">
                  <c:v>Baske</c:v>
                </c:pt>
                <c:pt idx="10">
                  <c:v>Berg</c:v>
                </c:pt>
                <c:pt idx="12">
                  <c:v>Marinus</c:v>
                </c:pt>
                <c:pt idx="14">
                  <c:v>Rytter</c:v>
                </c:pt>
                <c:pt idx="16">
                  <c:v>Ejnar</c:v>
                </c:pt>
                <c:pt idx="18">
                  <c:v>Bajads</c:v>
                </c:pt>
                <c:pt idx="20">
                  <c:v>Carlo</c:v>
                </c:pt>
                <c:pt idx="22">
                  <c:v>Benny</c:v>
                </c:pt>
                <c:pt idx="24">
                  <c:v>Fast</c:v>
                </c:pt>
                <c:pt idx="25">
                  <c:v>Lotto 100</c:v>
                </c:pt>
              </c:strCache>
            </c:strRef>
          </c:cat>
          <c:val>
            <c:numRef>
              <c:f>Regnskab!$B$58:$AA$58</c:f>
              <c:numCache>
                <c:formatCode>#,##0.00</c:formatCode>
                <c:ptCount val="26"/>
                <c:pt idx="0">
                  <c:v>3058.5</c:v>
                </c:pt>
                <c:pt idx="2">
                  <c:v>1343.5</c:v>
                </c:pt>
                <c:pt idx="4">
                  <c:v>1680</c:v>
                </c:pt>
                <c:pt idx="6">
                  <c:v>1395</c:v>
                </c:pt>
                <c:pt idx="8">
                  <c:v>1830.5</c:v>
                </c:pt>
                <c:pt idx="10">
                  <c:v>991</c:v>
                </c:pt>
                <c:pt idx="12">
                  <c:v>4015.5</c:v>
                </c:pt>
                <c:pt idx="14">
                  <c:v>3964.5</c:v>
                </c:pt>
                <c:pt idx="16">
                  <c:v>1165</c:v>
                </c:pt>
                <c:pt idx="18">
                  <c:v>1837</c:v>
                </c:pt>
                <c:pt idx="20">
                  <c:v>2015.5</c:v>
                </c:pt>
                <c:pt idx="22">
                  <c:v>1765</c:v>
                </c:pt>
                <c:pt idx="24">
                  <c:v>1528</c:v>
                </c:pt>
                <c:pt idx="2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8-4025-8C6F-F0F4F8FF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8"/>
        <c:axId val="492621296"/>
        <c:axId val="492622280"/>
      </c:barChart>
      <c:catAx>
        <c:axId val="4926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622280"/>
        <c:crosses val="autoZero"/>
        <c:auto val="1"/>
        <c:lblAlgn val="ctr"/>
        <c:lblOffset val="100"/>
        <c:noMultiLvlLbl val="0"/>
      </c:catAx>
      <c:valAx>
        <c:axId val="49262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621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CBFEA8-7FB0-46C3-9763-AD0B6480C242}">
  <sheetPr>
    <tabColor rgb="FF7030A0"/>
  </sheetPr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27</xdr:col>
      <xdr:colOff>600074</xdr:colOff>
      <xdr:row>41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16</xdr:row>
      <xdr:rowOff>104775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10A4493A-2676-48DB-AEE7-3520EC2D5F02}"/>
            </a:ext>
          </a:extLst>
        </xdr:cNvPr>
        <xdr:cNvGrpSpPr>
          <a:grpSpLocks noChangeAspect="1"/>
        </xdr:cNvGrpSpPr>
      </xdr:nvGrpSpPr>
      <xdr:grpSpPr>
        <a:xfrm>
          <a:off x="0" y="0"/>
          <a:ext cx="1104900" cy="4067175"/>
          <a:chOff x="0" y="0"/>
          <a:chExt cx="1199094" cy="4680000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1758F721-D528-4394-9055-34F101BD4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9525"/>
            <a:ext cx="411429" cy="4662858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9B0285A4-503E-4A8C-AF33-2DB3A40E45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3379" y="0"/>
            <a:ext cx="865715" cy="46800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</xdr:colOff>
      <xdr:row>16</xdr:row>
      <xdr:rowOff>54029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F1952962-084F-4ECC-A36A-ED0F81A24E9E}"/>
            </a:ext>
          </a:extLst>
        </xdr:cNvPr>
        <xdr:cNvGrpSpPr>
          <a:grpSpLocks noChangeAspect="1"/>
        </xdr:cNvGrpSpPr>
      </xdr:nvGrpSpPr>
      <xdr:grpSpPr>
        <a:xfrm>
          <a:off x="3048000" y="0"/>
          <a:ext cx="2457450" cy="4016429"/>
          <a:chOff x="2828922" y="257169"/>
          <a:chExt cx="2627430" cy="4294242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B63A5828-5791-458A-B003-BFE76A848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28923" y="257169"/>
            <a:ext cx="2627429" cy="2692572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EE01B005-2D38-41F6-B7C6-0C4F871BF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2828922" y="2933696"/>
            <a:ext cx="2616571" cy="161771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17EF5B-AB72-4C39-9E8A-9ECD93AEDA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J75"/>
  <sheetViews>
    <sheetView showGridLines="0" tabSelected="1" topLeftCell="A24" zoomScaleNormal="100" workbookViewId="0">
      <selection activeCell="J55" sqref="J55:K55"/>
    </sheetView>
  </sheetViews>
  <sheetFormatPr defaultRowHeight="12.75"/>
  <cols>
    <col min="1" max="1" width="9.42578125" customWidth="1"/>
    <col min="2" max="2" width="4.7109375" customWidth="1"/>
    <col min="3" max="3" width="4.7109375" style="1" customWidth="1"/>
    <col min="4" max="4" width="4.7109375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7" width="8.7109375" customWidth="1"/>
    <col min="28" max="29" width="9.140625" customWidth="1"/>
  </cols>
  <sheetData>
    <row r="1" spans="1:36" ht="105" customHeight="1">
      <c r="A1" s="94" t="s">
        <v>62</v>
      </c>
      <c r="B1" s="91" t="s">
        <v>19</v>
      </c>
      <c r="C1" s="92"/>
      <c r="D1" s="93" t="s">
        <v>25</v>
      </c>
      <c r="E1" s="93"/>
      <c r="F1" s="92" t="s">
        <v>20</v>
      </c>
      <c r="G1" s="92"/>
      <c r="H1" s="93" t="s">
        <v>17</v>
      </c>
      <c r="I1" s="93"/>
      <c r="J1" s="92" t="s">
        <v>26</v>
      </c>
      <c r="K1" s="92"/>
      <c r="L1" s="93" t="s">
        <v>28</v>
      </c>
      <c r="M1" s="93"/>
      <c r="N1" s="92" t="s">
        <v>22</v>
      </c>
      <c r="O1" s="92"/>
      <c r="P1" s="93" t="s">
        <v>24</v>
      </c>
      <c r="Q1" s="93"/>
      <c r="R1" s="92" t="s">
        <v>23</v>
      </c>
      <c r="S1" s="92"/>
      <c r="T1" s="93" t="s">
        <v>21</v>
      </c>
      <c r="U1" s="93"/>
      <c r="V1" s="92" t="s">
        <v>18</v>
      </c>
      <c r="W1" s="92"/>
      <c r="X1" s="93" t="s">
        <v>27</v>
      </c>
      <c r="Y1" s="93"/>
      <c r="Z1" s="69" t="s">
        <v>12</v>
      </c>
      <c r="AA1" s="70" t="s">
        <v>63</v>
      </c>
    </row>
    <row r="2" spans="1:36">
      <c r="A2" s="95"/>
      <c r="B2" s="76" t="s">
        <v>0</v>
      </c>
      <c r="C2" s="72"/>
      <c r="D2" s="72" t="s">
        <v>0</v>
      </c>
      <c r="E2" s="72" t="s">
        <v>0</v>
      </c>
      <c r="F2" s="72" t="s">
        <v>0</v>
      </c>
      <c r="G2" s="72" t="s">
        <v>0</v>
      </c>
      <c r="H2" s="72" t="s">
        <v>0</v>
      </c>
      <c r="I2" s="72" t="s">
        <v>0</v>
      </c>
      <c r="J2" s="72" t="s">
        <v>0</v>
      </c>
      <c r="K2" s="72" t="s">
        <v>0</v>
      </c>
      <c r="L2" s="72" t="s">
        <v>0</v>
      </c>
      <c r="M2" s="72" t="s">
        <v>0</v>
      </c>
      <c r="N2" s="72" t="s">
        <v>0</v>
      </c>
      <c r="O2" s="72" t="s">
        <v>0</v>
      </c>
      <c r="P2" s="72" t="s">
        <v>0</v>
      </c>
      <c r="Q2" s="72" t="s">
        <v>0</v>
      </c>
      <c r="R2" s="72" t="s">
        <v>0</v>
      </c>
      <c r="S2" s="72" t="s">
        <v>0</v>
      </c>
      <c r="T2" s="72" t="s">
        <v>0</v>
      </c>
      <c r="U2" s="72" t="s">
        <v>0</v>
      </c>
      <c r="V2" s="72" t="s">
        <v>0</v>
      </c>
      <c r="W2" s="72" t="s">
        <v>0</v>
      </c>
      <c r="X2" s="72" t="s">
        <v>0</v>
      </c>
      <c r="Y2" s="72" t="s">
        <v>0</v>
      </c>
      <c r="Z2" s="59" t="s">
        <v>0</v>
      </c>
      <c r="AA2" s="60" t="s">
        <v>0</v>
      </c>
    </row>
    <row r="3" spans="1:36" ht="13.5" customHeight="1">
      <c r="A3" s="33">
        <v>52</v>
      </c>
      <c r="B3" s="88">
        <v>0</v>
      </c>
      <c r="C3" s="84"/>
      <c r="D3" s="85"/>
      <c r="E3" s="85"/>
      <c r="F3" s="84"/>
      <c r="G3" s="84"/>
      <c r="H3" s="85"/>
      <c r="I3" s="85"/>
      <c r="J3" s="84"/>
      <c r="K3" s="84"/>
      <c r="L3" s="85"/>
      <c r="M3" s="85"/>
      <c r="N3" s="84"/>
      <c r="O3" s="84"/>
      <c r="P3" s="85"/>
      <c r="Q3" s="85"/>
      <c r="R3" s="84"/>
      <c r="S3" s="84"/>
      <c r="T3" s="85"/>
      <c r="U3" s="85"/>
      <c r="V3" s="84"/>
      <c r="W3" s="84"/>
      <c r="X3" s="85"/>
      <c r="Y3" s="85"/>
      <c r="Z3" s="61">
        <v>0</v>
      </c>
      <c r="AA3" s="62"/>
    </row>
    <row r="4" spans="1:36" ht="13.5" customHeight="1">
      <c r="A4" s="33">
        <v>1</v>
      </c>
      <c r="B4" s="88">
        <v>698.5</v>
      </c>
      <c r="C4" s="84"/>
      <c r="D4" s="85"/>
      <c r="E4" s="85"/>
      <c r="F4" s="84"/>
      <c r="G4" s="84"/>
      <c r="H4" s="85"/>
      <c r="I4" s="85"/>
      <c r="J4" s="84"/>
      <c r="K4" s="84"/>
      <c r="L4" s="85"/>
      <c r="M4" s="85"/>
      <c r="N4" s="84"/>
      <c r="O4" s="84"/>
      <c r="P4" s="85"/>
      <c r="Q4" s="85"/>
      <c r="R4" s="84"/>
      <c r="S4" s="84"/>
      <c r="T4" s="85"/>
      <c r="U4" s="85"/>
      <c r="V4" s="84"/>
      <c r="W4" s="84"/>
      <c r="X4" s="85"/>
      <c r="Y4" s="85"/>
      <c r="Z4" s="61">
        <v>0</v>
      </c>
      <c r="AA4" s="62"/>
    </row>
    <row r="5" spans="1:36" ht="13.5" customHeight="1">
      <c r="A5" s="33">
        <v>2</v>
      </c>
      <c r="B5" s="88">
        <v>1498</v>
      </c>
      <c r="C5" s="84"/>
      <c r="D5" s="85"/>
      <c r="E5" s="85"/>
      <c r="F5" s="84"/>
      <c r="G5" s="84"/>
      <c r="H5" s="85"/>
      <c r="I5" s="85"/>
      <c r="J5" s="84"/>
      <c r="K5" s="84"/>
      <c r="L5" s="85"/>
      <c r="M5" s="85"/>
      <c r="N5" s="84"/>
      <c r="O5" s="84"/>
      <c r="P5" s="85"/>
      <c r="Q5" s="85"/>
      <c r="R5" s="84"/>
      <c r="S5" s="84"/>
      <c r="T5" s="85"/>
      <c r="U5" s="85"/>
      <c r="V5" s="84"/>
      <c r="W5" s="84"/>
      <c r="X5" s="85"/>
      <c r="Y5" s="85"/>
      <c r="Z5" s="61">
        <v>0</v>
      </c>
      <c r="AA5" s="62"/>
    </row>
    <row r="6" spans="1:36" ht="13.5" customHeight="1">
      <c r="A6" s="33">
        <v>3</v>
      </c>
      <c r="B6" s="88">
        <v>802</v>
      </c>
      <c r="C6" s="84"/>
      <c r="D6" s="85"/>
      <c r="E6" s="85"/>
      <c r="F6" s="84"/>
      <c r="G6" s="84"/>
      <c r="H6" s="85">
        <v>60</v>
      </c>
      <c r="I6" s="85"/>
      <c r="J6" s="84"/>
      <c r="K6" s="84"/>
      <c r="L6" s="85"/>
      <c r="M6" s="85"/>
      <c r="N6" s="84"/>
      <c r="O6" s="84"/>
      <c r="P6" s="85"/>
      <c r="Q6" s="85"/>
      <c r="R6" s="84"/>
      <c r="S6" s="84"/>
      <c r="T6" s="85"/>
      <c r="U6" s="85"/>
      <c r="V6" s="84"/>
      <c r="W6" s="84"/>
      <c r="X6" s="85"/>
      <c r="Y6" s="85"/>
      <c r="Z6" s="61">
        <v>0</v>
      </c>
      <c r="AA6" s="62"/>
      <c r="AJ6" s="32" t="s">
        <v>61</v>
      </c>
    </row>
    <row r="7" spans="1:36" ht="13.5" customHeight="1">
      <c r="A7" s="33">
        <v>4</v>
      </c>
      <c r="B7" s="88">
        <v>0</v>
      </c>
      <c r="C7" s="84"/>
      <c r="D7" s="85"/>
      <c r="E7" s="85"/>
      <c r="F7" s="84"/>
      <c r="G7" s="84"/>
      <c r="H7" s="85"/>
      <c r="I7" s="85"/>
      <c r="J7" s="84"/>
      <c r="K7" s="84"/>
      <c r="L7" s="85"/>
      <c r="M7" s="85"/>
      <c r="N7" s="84"/>
      <c r="O7" s="84"/>
      <c r="P7" s="85"/>
      <c r="Q7" s="85"/>
      <c r="R7" s="84"/>
      <c r="S7" s="84"/>
      <c r="T7" s="85"/>
      <c r="U7" s="85"/>
      <c r="V7" s="84"/>
      <c r="W7" s="84"/>
      <c r="X7" s="85"/>
      <c r="Y7" s="85"/>
      <c r="Z7" s="61">
        <v>0</v>
      </c>
      <c r="AA7" s="62">
        <v>60</v>
      </c>
    </row>
    <row r="8" spans="1:36" ht="13.5" customHeight="1">
      <c r="A8" s="33">
        <v>5</v>
      </c>
      <c r="B8" s="86"/>
      <c r="C8" s="87"/>
      <c r="D8" s="85">
        <v>1283.5</v>
      </c>
      <c r="E8" s="85"/>
      <c r="F8" s="84"/>
      <c r="G8" s="84"/>
      <c r="H8" s="85"/>
      <c r="I8" s="85"/>
      <c r="J8" s="84"/>
      <c r="K8" s="84"/>
      <c r="L8" s="85"/>
      <c r="M8" s="85"/>
      <c r="N8" s="84"/>
      <c r="O8" s="84"/>
      <c r="P8" s="85"/>
      <c r="Q8" s="85"/>
      <c r="R8" s="84"/>
      <c r="S8" s="84"/>
      <c r="T8" s="85"/>
      <c r="U8" s="85"/>
      <c r="V8" s="84"/>
      <c r="W8" s="84"/>
      <c r="X8" s="85"/>
      <c r="Y8" s="85"/>
      <c r="Z8" s="61">
        <v>0</v>
      </c>
      <c r="AA8" s="62"/>
    </row>
    <row r="9" spans="1:36" ht="13.5" customHeight="1">
      <c r="A9" s="33">
        <v>6</v>
      </c>
      <c r="B9" s="86"/>
      <c r="C9" s="87"/>
      <c r="D9" s="85">
        <v>0</v>
      </c>
      <c r="E9" s="85"/>
      <c r="F9" s="84"/>
      <c r="G9" s="84"/>
      <c r="H9" s="85"/>
      <c r="I9" s="85"/>
      <c r="J9" s="84"/>
      <c r="K9" s="84"/>
      <c r="L9" s="85"/>
      <c r="M9" s="85"/>
      <c r="N9" s="84"/>
      <c r="O9" s="84"/>
      <c r="P9" s="85"/>
      <c r="Q9" s="85"/>
      <c r="R9" s="84"/>
      <c r="S9" s="84"/>
      <c r="T9" s="85"/>
      <c r="U9" s="85"/>
      <c r="V9" s="84"/>
      <c r="W9" s="84"/>
      <c r="X9" s="85"/>
      <c r="Y9" s="85"/>
      <c r="Z9" s="61">
        <v>0</v>
      </c>
      <c r="AA9" s="62"/>
      <c r="AH9" s="21"/>
    </row>
    <row r="10" spans="1:36" ht="13.5" customHeight="1">
      <c r="A10" s="33">
        <v>7</v>
      </c>
      <c r="B10" s="86"/>
      <c r="C10" s="87"/>
      <c r="D10" s="85">
        <v>0</v>
      </c>
      <c r="E10" s="85"/>
      <c r="F10" s="84"/>
      <c r="G10" s="84"/>
      <c r="H10" s="85"/>
      <c r="I10" s="85"/>
      <c r="J10" s="84"/>
      <c r="K10" s="84"/>
      <c r="L10" s="85"/>
      <c r="M10" s="85"/>
      <c r="N10" s="84"/>
      <c r="O10" s="84"/>
      <c r="P10" s="85"/>
      <c r="Q10" s="85"/>
      <c r="R10" s="84"/>
      <c r="S10" s="84"/>
      <c r="T10" s="85"/>
      <c r="U10" s="85"/>
      <c r="V10" s="84"/>
      <c r="W10" s="84"/>
      <c r="X10" s="85"/>
      <c r="Y10" s="85"/>
      <c r="Z10" s="61">
        <v>0</v>
      </c>
      <c r="AA10" s="62"/>
    </row>
    <row r="11" spans="1:36" ht="13.5" customHeight="1">
      <c r="A11" s="33">
        <v>8</v>
      </c>
      <c r="B11" s="86"/>
      <c r="C11" s="87"/>
      <c r="D11" s="85">
        <v>0</v>
      </c>
      <c r="E11" s="85"/>
      <c r="F11" s="84"/>
      <c r="G11" s="84"/>
      <c r="H11" s="85"/>
      <c r="I11" s="85"/>
      <c r="J11" s="84"/>
      <c r="K11" s="84"/>
      <c r="L11" s="85"/>
      <c r="M11" s="85"/>
      <c r="N11" s="84"/>
      <c r="O11" s="84"/>
      <c r="P11" s="85"/>
      <c r="Q11" s="85"/>
      <c r="R11" s="84"/>
      <c r="S11" s="84"/>
      <c r="T11" s="85"/>
      <c r="U11" s="85"/>
      <c r="V11" s="84"/>
      <c r="W11" s="84"/>
      <c r="X11" s="85"/>
      <c r="Y11" s="85"/>
      <c r="Z11" s="61">
        <v>0</v>
      </c>
      <c r="AA11" s="62"/>
    </row>
    <row r="12" spans="1:36" ht="13.5" customHeight="1">
      <c r="A12" s="33">
        <v>9</v>
      </c>
      <c r="B12" s="86"/>
      <c r="C12" s="87"/>
      <c r="D12" s="85"/>
      <c r="E12" s="85"/>
      <c r="F12" s="84">
        <v>619</v>
      </c>
      <c r="G12" s="84"/>
      <c r="H12" s="85"/>
      <c r="I12" s="85"/>
      <c r="J12" s="84"/>
      <c r="K12" s="84"/>
      <c r="L12" s="85"/>
      <c r="M12" s="85"/>
      <c r="N12" s="84"/>
      <c r="O12" s="84"/>
      <c r="P12" s="85"/>
      <c r="Q12" s="85"/>
      <c r="R12" s="84"/>
      <c r="S12" s="84"/>
      <c r="T12" s="85"/>
      <c r="U12" s="85"/>
      <c r="V12" s="84"/>
      <c r="W12" s="84"/>
      <c r="X12" s="85"/>
      <c r="Y12" s="85"/>
      <c r="Z12" s="61">
        <v>0</v>
      </c>
      <c r="AA12" s="62"/>
    </row>
    <row r="13" spans="1:36" ht="13.5" customHeight="1">
      <c r="A13" s="33">
        <v>10</v>
      </c>
      <c r="B13" s="86"/>
      <c r="C13" s="87"/>
      <c r="D13" s="85"/>
      <c r="E13" s="85"/>
      <c r="F13" s="84">
        <v>217</v>
      </c>
      <c r="G13" s="84"/>
      <c r="H13" s="85"/>
      <c r="I13" s="85"/>
      <c r="J13" s="84"/>
      <c r="K13" s="84"/>
      <c r="L13" s="85"/>
      <c r="M13" s="85"/>
      <c r="N13" s="84"/>
      <c r="O13" s="84"/>
      <c r="P13" s="85"/>
      <c r="Q13" s="85"/>
      <c r="R13" s="84"/>
      <c r="S13" s="84"/>
      <c r="T13" s="85"/>
      <c r="U13" s="85"/>
      <c r="V13" s="84"/>
      <c r="W13" s="84"/>
      <c r="X13" s="85"/>
      <c r="Y13" s="85"/>
      <c r="Z13" s="61">
        <v>0</v>
      </c>
      <c r="AA13" s="62"/>
    </row>
    <row r="14" spans="1:36" ht="13.5" customHeight="1">
      <c r="A14" s="33">
        <v>11</v>
      </c>
      <c r="B14" s="86"/>
      <c r="C14" s="87"/>
      <c r="D14" s="85"/>
      <c r="E14" s="85"/>
      <c r="F14" s="84">
        <v>0</v>
      </c>
      <c r="G14" s="84"/>
      <c r="H14" s="85"/>
      <c r="I14" s="85"/>
      <c r="J14" s="84"/>
      <c r="K14" s="84"/>
      <c r="L14" s="85"/>
      <c r="M14" s="85"/>
      <c r="N14" s="84"/>
      <c r="O14" s="84"/>
      <c r="P14" s="85"/>
      <c r="Q14" s="85"/>
      <c r="R14" s="84"/>
      <c r="S14" s="84"/>
      <c r="T14" s="85"/>
      <c r="U14" s="85"/>
      <c r="V14" s="84"/>
      <c r="W14" s="84"/>
      <c r="X14" s="85"/>
      <c r="Y14" s="85"/>
      <c r="Z14" s="61">
        <v>0</v>
      </c>
      <c r="AA14" s="62"/>
      <c r="AE14" s="20"/>
    </row>
    <row r="15" spans="1:36" ht="13.5" customHeight="1">
      <c r="A15" s="33">
        <v>12</v>
      </c>
      <c r="B15" s="86"/>
      <c r="C15" s="87"/>
      <c r="D15" s="85"/>
      <c r="E15" s="85"/>
      <c r="F15" s="84">
        <v>724</v>
      </c>
      <c r="G15" s="84"/>
      <c r="H15" s="85"/>
      <c r="I15" s="85"/>
      <c r="J15" s="84"/>
      <c r="K15" s="84"/>
      <c r="L15" s="85"/>
      <c r="M15" s="85"/>
      <c r="N15" s="84"/>
      <c r="O15" s="84"/>
      <c r="P15" s="85"/>
      <c r="Q15" s="85"/>
      <c r="R15" s="84"/>
      <c r="S15" s="84"/>
      <c r="T15" s="85"/>
      <c r="U15" s="85"/>
      <c r="V15" s="84"/>
      <c r="W15" s="84"/>
      <c r="X15" s="85"/>
      <c r="Y15" s="85"/>
      <c r="Z15" s="61">
        <v>0</v>
      </c>
      <c r="AA15" s="62"/>
    </row>
    <row r="16" spans="1:36" ht="13.5" customHeight="1">
      <c r="A16" s="33">
        <v>13</v>
      </c>
      <c r="B16" s="86"/>
      <c r="C16" s="87"/>
      <c r="D16" s="85"/>
      <c r="E16" s="85"/>
      <c r="F16" s="84"/>
      <c r="G16" s="84"/>
      <c r="H16" s="85">
        <v>115.5</v>
      </c>
      <c r="I16" s="85"/>
      <c r="J16" s="84"/>
      <c r="K16" s="84"/>
      <c r="L16" s="85"/>
      <c r="M16" s="85"/>
      <c r="N16" s="84"/>
      <c r="O16" s="84"/>
      <c r="P16" s="85"/>
      <c r="Q16" s="85"/>
      <c r="R16" s="84"/>
      <c r="S16" s="84"/>
      <c r="T16" s="85"/>
      <c r="U16" s="85"/>
      <c r="V16" s="84"/>
      <c r="W16" s="84"/>
      <c r="X16" s="85"/>
      <c r="Y16" s="85"/>
      <c r="Z16" s="61">
        <v>0</v>
      </c>
      <c r="AA16" s="62"/>
    </row>
    <row r="17" spans="1:27" ht="13.5" customHeight="1">
      <c r="A17" s="33">
        <v>14</v>
      </c>
      <c r="B17" s="86"/>
      <c r="C17" s="87"/>
      <c r="D17" s="85"/>
      <c r="E17" s="85"/>
      <c r="F17" s="84"/>
      <c r="G17" s="84"/>
      <c r="H17" s="85">
        <v>217.5</v>
      </c>
      <c r="I17" s="85"/>
      <c r="J17" s="84"/>
      <c r="K17" s="84"/>
      <c r="L17" s="85"/>
      <c r="M17" s="85"/>
      <c r="N17" s="84"/>
      <c r="O17" s="84"/>
      <c r="P17" s="85"/>
      <c r="Q17" s="85"/>
      <c r="R17" s="84"/>
      <c r="S17" s="84"/>
      <c r="T17" s="85"/>
      <c r="U17" s="85"/>
      <c r="V17" s="84"/>
      <c r="W17" s="84"/>
      <c r="X17" s="85"/>
      <c r="Y17" s="85"/>
      <c r="Z17" s="61">
        <v>0</v>
      </c>
      <c r="AA17" s="62"/>
    </row>
    <row r="18" spans="1:27" ht="13.5" customHeight="1">
      <c r="A18" s="33">
        <v>15</v>
      </c>
      <c r="B18" s="86"/>
      <c r="C18" s="87"/>
      <c r="D18" s="85"/>
      <c r="E18" s="85"/>
      <c r="F18" s="84"/>
      <c r="G18" s="84"/>
      <c r="H18" s="85">
        <v>75.5</v>
      </c>
      <c r="I18" s="85"/>
      <c r="J18" s="84"/>
      <c r="K18" s="84"/>
      <c r="L18" s="85"/>
      <c r="M18" s="85"/>
      <c r="N18" s="84"/>
      <c r="O18" s="84"/>
      <c r="P18" s="85"/>
      <c r="Q18" s="85"/>
      <c r="R18" s="84"/>
      <c r="S18" s="84"/>
      <c r="T18" s="85"/>
      <c r="U18" s="85"/>
      <c r="V18" s="84"/>
      <c r="W18" s="84"/>
      <c r="X18" s="85"/>
      <c r="Y18" s="85"/>
      <c r="Z18" s="61">
        <v>0</v>
      </c>
      <c r="AA18" s="62"/>
    </row>
    <row r="19" spans="1:27" ht="13.5" customHeight="1">
      <c r="A19" s="33">
        <v>16</v>
      </c>
      <c r="B19" s="86"/>
      <c r="C19" s="87"/>
      <c r="D19" s="85"/>
      <c r="E19" s="85"/>
      <c r="F19" s="84"/>
      <c r="G19" s="84"/>
      <c r="H19" s="85">
        <v>166</v>
      </c>
      <c r="I19" s="85"/>
      <c r="J19" s="84"/>
      <c r="K19" s="84"/>
      <c r="L19" s="85"/>
      <c r="M19" s="85"/>
      <c r="N19" s="84"/>
      <c r="O19" s="84"/>
      <c r="P19" s="85"/>
      <c r="Q19" s="85"/>
      <c r="R19" s="84"/>
      <c r="S19" s="84"/>
      <c r="T19" s="85"/>
      <c r="U19" s="85"/>
      <c r="V19" s="84"/>
      <c r="W19" s="84"/>
      <c r="X19" s="85"/>
      <c r="Y19" s="85"/>
      <c r="Z19" s="61">
        <v>0</v>
      </c>
      <c r="AA19" s="62"/>
    </row>
    <row r="20" spans="1:27" ht="13.5" customHeight="1">
      <c r="A20" s="33">
        <v>17</v>
      </c>
      <c r="B20" s="86"/>
      <c r="C20" s="87"/>
      <c r="D20" s="85"/>
      <c r="E20" s="85"/>
      <c r="F20" s="84"/>
      <c r="G20" s="84"/>
      <c r="H20" s="85">
        <v>760.5</v>
      </c>
      <c r="I20" s="85"/>
      <c r="J20" s="84"/>
      <c r="K20" s="84"/>
      <c r="L20" s="85"/>
      <c r="M20" s="85"/>
      <c r="N20" s="84"/>
      <c r="O20" s="84"/>
      <c r="P20" s="85"/>
      <c r="Q20" s="85"/>
      <c r="R20" s="84"/>
      <c r="S20" s="84"/>
      <c r="T20" s="85"/>
      <c r="U20" s="85"/>
      <c r="V20" s="84"/>
      <c r="W20" s="84"/>
      <c r="X20" s="85"/>
      <c r="Y20" s="85"/>
      <c r="Z20" s="61">
        <v>0</v>
      </c>
      <c r="AA20" s="62"/>
    </row>
    <row r="21" spans="1:27" ht="13.5" customHeight="1">
      <c r="A21" s="33">
        <v>18</v>
      </c>
      <c r="B21" s="86"/>
      <c r="C21" s="87"/>
      <c r="D21" s="85"/>
      <c r="E21" s="85"/>
      <c r="F21" s="84"/>
      <c r="G21" s="84"/>
      <c r="H21" s="85"/>
      <c r="I21" s="85"/>
      <c r="J21" s="84">
        <v>1455.5</v>
      </c>
      <c r="K21" s="84"/>
      <c r="L21" s="85"/>
      <c r="M21" s="85"/>
      <c r="N21" s="84"/>
      <c r="O21" s="84"/>
      <c r="P21" s="85"/>
      <c r="Q21" s="85"/>
      <c r="R21" s="84"/>
      <c r="S21" s="84"/>
      <c r="T21" s="85"/>
      <c r="U21" s="85"/>
      <c r="V21" s="84"/>
      <c r="W21" s="84"/>
      <c r="X21" s="85"/>
      <c r="Y21" s="85"/>
      <c r="Z21" s="61">
        <v>0</v>
      </c>
      <c r="AA21" s="62"/>
    </row>
    <row r="22" spans="1:27" ht="13.5" customHeight="1">
      <c r="A22" s="33">
        <v>19</v>
      </c>
      <c r="B22" s="86"/>
      <c r="C22" s="87"/>
      <c r="D22" s="85"/>
      <c r="E22" s="85"/>
      <c r="F22" s="84"/>
      <c r="G22" s="84"/>
      <c r="H22" s="85"/>
      <c r="I22" s="85"/>
      <c r="J22" s="84">
        <v>246</v>
      </c>
      <c r="K22" s="84"/>
      <c r="L22" s="85"/>
      <c r="M22" s="85"/>
      <c r="N22" s="84"/>
      <c r="O22" s="84"/>
      <c r="P22" s="85"/>
      <c r="Q22" s="85"/>
      <c r="R22" s="84"/>
      <c r="S22" s="84"/>
      <c r="T22" s="85"/>
      <c r="U22" s="85"/>
      <c r="V22" s="84"/>
      <c r="W22" s="84"/>
      <c r="X22" s="85"/>
      <c r="Y22" s="85"/>
      <c r="Z22" s="61">
        <v>0</v>
      </c>
      <c r="AA22" s="62"/>
    </row>
    <row r="23" spans="1:27" ht="13.5" customHeight="1">
      <c r="A23" s="33">
        <v>20</v>
      </c>
      <c r="B23" s="86"/>
      <c r="C23" s="87"/>
      <c r="D23" s="85"/>
      <c r="E23" s="85"/>
      <c r="F23" s="84"/>
      <c r="G23" s="84"/>
      <c r="H23" s="85"/>
      <c r="I23" s="85"/>
      <c r="J23" s="84">
        <v>61.5</v>
      </c>
      <c r="K23" s="84"/>
      <c r="L23" s="85"/>
      <c r="M23" s="85"/>
      <c r="N23" s="84"/>
      <c r="O23" s="84"/>
      <c r="P23" s="85"/>
      <c r="Q23" s="85"/>
      <c r="R23" s="84"/>
      <c r="S23" s="84"/>
      <c r="T23" s="85"/>
      <c r="U23" s="85"/>
      <c r="V23" s="84"/>
      <c r="W23" s="84"/>
      <c r="X23" s="85"/>
      <c r="Y23" s="85"/>
      <c r="Z23" s="61">
        <v>0</v>
      </c>
      <c r="AA23" s="62"/>
    </row>
    <row r="24" spans="1:27" ht="13.5" customHeight="1">
      <c r="A24" s="33">
        <v>21</v>
      </c>
      <c r="B24" s="86"/>
      <c r="C24" s="87"/>
      <c r="D24" s="85"/>
      <c r="E24" s="85"/>
      <c r="F24" s="84"/>
      <c r="G24" s="84"/>
      <c r="H24" s="85"/>
      <c r="I24" s="85"/>
      <c r="J24" s="84">
        <v>67.5</v>
      </c>
      <c r="K24" s="84"/>
      <c r="L24" s="85"/>
      <c r="M24" s="85"/>
      <c r="N24" s="84"/>
      <c r="O24" s="84"/>
      <c r="P24" s="85"/>
      <c r="Q24" s="85"/>
      <c r="R24" s="84"/>
      <c r="S24" s="84"/>
      <c r="T24" s="85"/>
      <c r="U24" s="85"/>
      <c r="V24" s="84"/>
      <c r="W24" s="84"/>
      <c r="X24" s="85"/>
      <c r="Y24" s="85"/>
      <c r="Z24" s="61">
        <v>164.5</v>
      </c>
      <c r="AA24" s="62"/>
    </row>
    <row r="25" spans="1:27" ht="13.5" customHeight="1">
      <c r="A25" s="33">
        <v>22</v>
      </c>
      <c r="B25" s="86"/>
      <c r="C25" s="87"/>
      <c r="D25" s="85"/>
      <c r="E25" s="85"/>
      <c r="F25" s="84"/>
      <c r="G25" s="84"/>
      <c r="H25" s="85"/>
      <c r="I25" s="85"/>
      <c r="J25" s="84"/>
      <c r="K25" s="84"/>
      <c r="L25" s="85">
        <v>0</v>
      </c>
      <c r="M25" s="85"/>
      <c r="N25" s="84"/>
      <c r="O25" s="84"/>
      <c r="P25" s="85"/>
      <c r="Q25" s="85"/>
      <c r="R25" s="84"/>
      <c r="S25" s="84"/>
      <c r="T25" s="85"/>
      <c r="U25" s="85"/>
      <c r="V25" s="84"/>
      <c r="W25" s="84"/>
      <c r="X25" s="85"/>
      <c r="Y25" s="85"/>
      <c r="Z25" s="61">
        <v>0</v>
      </c>
      <c r="AA25" s="62"/>
    </row>
    <row r="26" spans="1:27" ht="13.5" customHeight="1">
      <c r="A26" s="33">
        <v>23</v>
      </c>
      <c r="B26" s="86"/>
      <c r="C26" s="87"/>
      <c r="D26" s="85"/>
      <c r="E26" s="85"/>
      <c r="F26" s="84"/>
      <c r="G26" s="84"/>
      <c r="H26" s="85"/>
      <c r="I26" s="85"/>
      <c r="J26" s="84"/>
      <c r="K26" s="84"/>
      <c r="L26" s="85">
        <v>256</v>
      </c>
      <c r="M26" s="85"/>
      <c r="N26" s="84"/>
      <c r="O26" s="84"/>
      <c r="P26" s="85"/>
      <c r="Q26" s="85"/>
      <c r="R26" s="84"/>
      <c r="S26" s="84"/>
      <c r="T26" s="85"/>
      <c r="U26" s="85"/>
      <c r="V26" s="84"/>
      <c r="W26" s="84"/>
      <c r="X26" s="85"/>
      <c r="Y26" s="85"/>
      <c r="Z26" s="61">
        <v>0</v>
      </c>
      <c r="AA26" s="62"/>
    </row>
    <row r="27" spans="1:27" ht="13.5" customHeight="1">
      <c r="A27" s="33">
        <v>24</v>
      </c>
      <c r="B27" s="86"/>
      <c r="C27" s="87"/>
      <c r="D27" s="85"/>
      <c r="E27" s="85"/>
      <c r="F27" s="84"/>
      <c r="G27" s="84"/>
      <c r="H27" s="85"/>
      <c r="I27" s="85"/>
      <c r="J27" s="84"/>
      <c r="K27" s="84"/>
      <c r="L27" s="85">
        <v>122</v>
      </c>
      <c r="M27" s="85"/>
      <c r="N27" s="84"/>
      <c r="O27" s="84"/>
      <c r="P27" s="85"/>
      <c r="Q27" s="85"/>
      <c r="R27" s="84"/>
      <c r="S27" s="84"/>
      <c r="T27" s="85"/>
      <c r="U27" s="85"/>
      <c r="V27" s="84"/>
      <c r="W27" s="84"/>
      <c r="X27" s="85"/>
      <c r="Y27" s="85"/>
      <c r="Z27" s="61">
        <v>0</v>
      </c>
      <c r="AA27" s="62"/>
    </row>
    <row r="28" spans="1:27" ht="13.5" customHeight="1" thickBot="1">
      <c r="A28" s="34">
        <v>25</v>
      </c>
      <c r="B28" s="82"/>
      <c r="C28" s="83"/>
      <c r="D28" s="80"/>
      <c r="E28" s="80"/>
      <c r="F28" s="81">
        <v>60</v>
      </c>
      <c r="G28" s="81"/>
      <c r="H28" s="80"/>
      <c r="I28" s="80"/>
      <c r="J28" s="81"/>
      <c r="K28" s="81"/>
      <c r="L28" s="80">
        <v>553</v>
      </c>
      <c r="M28" s="80"/>
      <c r="N28" s="81"/>
      <c r="O28" s="81"/>
      <c r="P28" s="80"/>
      <c r="Q28" s="80"/>
      <c r="R28" s="81"/>
      <c r="S28" s="81"/>
      <c r="T28" s="80"/>
      <c r="U28" s="80"/>
      <c r="V28" s="81"/>
      <c r="W28" s="81"/>
      <c r="X28" s="80"/>
      <c r="Y28" s="80"/>
      <c r="Z28" s="63">
        <v>0</v>
      </c>
      <c r="AA28" s="64"/>
    </row>
    <row r="29" spans="1:27" ht="105" customHeight="1">
      <c r="A29" s="94" t="s">
        <v>62</v>
      </c>
      <c r="B29" s="91" t="str">
        <f>+B1</f>
        <v>Damborg</v>
      </c>
      <c r="C29" s="92"/>
      <c r="D29" s="93" t="str">
        <f>+D1</f>
        <v>Poker</v>
      </c>
      <c r="E29" s="93"/>
      <c r="F29" s="92" t="str">
        <f>+F1</f>
        <v>Kromanden</v>
      </c>
      <c r="G29" s="92"/>
      <c r="H29" s="93" t="str">
        <f>+H1</f>
        <v>Kim Vagn</v>
      </c>
      <c r="I29" s="93"/>
      <c r="J29" s="92" t="str">
        <f>+J1</f>
        <v>Baske</v>
      </c>
      <c r="K29" s="92"/>
      <c r="L29" s="93" t="str">
        <f>+L1</f>
        <v>Berg</v>
      </c>
      <c r="M29" s="93"/>
      <c r="N29" s="92" t="str">
        <f>+N1</f>
        <v>Marinus</v>
      </c>
      <c r="O29" s="92"/>
      <c r="P29" s="93" t="str">
        <f>+P1</f>
        <v>Rytter</v>
      </c>
      <c r="Q29" s="93"/>
      <c r="R29" s="92" t="str">
        <f>+R1</f>
        <v>Ejnar</v>
      </c>
      <c r="S29" s="92"/>
      <c r="T29" s="93" t="str">
        <f>+T1</f>
        <v>Bajads</v>
      </c>
      <c r="U29" s="93"/>
      <c r="V29" s="92" t="str">
        <f>+V1</f>
        <v>Carlo</v>
      </c>
      <c r="W29" s="92"/>
      <c r="X29" s="93" t="str">
        <f>+X1</f>
        <v>Benny</v>
      </c>
      <c r="Y29" s="93"/>
      <c r="Z29" s="69" t="str">
        <f>+Z1</f>
        <v>Fast</v>
      </c>
      <c r="AA29" s="70" t="s">
        <v>63</v>
      </c>
    </row>
    <row r="30" spans="1:27">
      <c r="A30" s="95"/>
      <c r="B30" s="73" t="s">
        <v>0</v>
      </c>
      <c r="C30" s="74"/>
      <c r="D30" s="75" t="s">
        <v>0</v>
      </c>
      <c r="E30" s="74"/>
      <c r="F30" s="75" t="s">
        <v>0</v>
      </c>
      <c r="G30" s="74" t="s">
        <v>1</v>
      </c>
      <c r="H30" s="75" t="s">
        <v>0</v>
      </c>
      <c r="I30" s="74" t="s">
        <v>1</v>
      </c>
      <c r="J30" s="75" t="s">
        <v>0</v>
      </c>
      <c r="K30" s="74" t="s">
        <v>1</v>
      </c>
      <c r="L30" s="75" t="s">
        <v>0</v>
      </c>
      <c r="M30" s="74" t="s">
        <v>1</v>
      </c>
      <c r="N30" s="75" t="s">
        <v>0</v>
      </c>
      <c r="O30" s="74" t="s">
        <v>1</v>
      </c>
      <c r="P30" s="75" t="s">
        <v>0</v>
      </c>
      <c r="Q30" s="74" t="s">
        <v>1</v>
      </c>
      <c r="R30" s="75" t="s">
        <v>0</v>
      </c>
      <c r="S30" s="74" t="s">
        <v>1</v>
      </c>
      <c r="T30" s="75" t="s">
        <v>0</v>
      </c>
      <c r="U30" s="74" t="s">
        <v>1</v>
      </c>
      <c r="V30" s="75" t="s">
        <v>0</v>
      </c>
      <c r="W30" s="74" t="s">
        <v>1</v>
      </c>
      <c r="X30" s="75" t="s">
        <v>0</v>
      </c>
      <c r="Y30" s="74" t="s">
        <v>1</v>
      </c>
      <c r="Z30" s="59" t="s">
        <v>0</v>
      </c>
      <c r="AA30" s="60" t="s">
        <v>0</v>
      </c>
    </row>
    <row r="31" spans="1:27" ht="13.5" customHeight="1">
      <c r="A31" s="33">
        <v>26</v>
      </c>
      <c r="B31" s="88"/>
      <c r="C31" s="84"/>
      <c r="D31" s="85"/>
      <c r="E31" s="85"/>
      <c r="F31" s="84"/>
      <c r="G31" s="84"/>
      <c r="H31" s="85"/>
      <c r="I31" s="85"/>
      <c r="J31" s="84"/>
      <c r="K31" s="84"/>
      <c r="L31" s="85"/>
      <c r="M31" s="85"/>
      <c r="N31" s="84">
        <v>215</v>
      </c>
      <c r="O31" s="84"/>
      <c r="P31" s="85"/>
      <c r="Q31" s="85"/>
      <c r="R31" s="84"/>
      <c r="S31" s="84"/>
      <c r="T31" s="85"/>
      <c r="U31" s="85"/>
      <c r="V31" s="84"/>
      <c r="W31" s="84"/>
      <c r="X31" s="85"/>
      <c r="Y31" s="85"/>
      <c r="Z31" s="61">
        <v>0</v>
      </c>
      <c r="AA31" s="62"/>
    </row>
    <row r="32" spans="1:27" ht="13.5" customHeight="1">
      <c r="A32" s="33">
        <v>27</v>
      </c>
      <c r="B32" s="88"/>
      <c r="C32" s="84"/>
      <c r="D32" s="85"/>
      <c r="E32" s="85"/>
      <c r="F32" s="84"/>
      <c r="G32" s="84"/>
      <c r="H32" s="85"/>
      <c r="I32" s="85"/>
      <c r="J32" s="84"/>
      <c r="K32" s="84"/>
      <c r="L32" s="85"/>
      <c r="M32" s="85"/>
      <c r="N32" s="84">
        <v>0</v>
      </c>
      <c r="O32" s="84"/>
      <c r="P32" s="85"/>
      <c r="Q32" s="85"/>
      <c r="R32" s="84"/>
      <c r="S32" s="84"/>
      <c r="T32" s="85"/>
      <c r="U32" s="85"/>
      <c r="V32" s="84"/>
      <c r="W32" s="84"/>
      <c r="X32" s="85"/>
      <c r="Y32" s="85"/>
      <c r="Z32" s="61">
        <v>0</v>
      </c>
      <c r="AA32" s="62"/>
    </row>
    <row r="33" spans="1:27" ht="13.5" customHeight="1">
      <c r="A33" s="33">
        <v>28</v>
      </c>
      <c r="B33" s="88"/>
      <c r="C33" s="84"/>
      <c r="D33" s="85"/>
      <c r="E33" s="85"/>
      <c r="F33" s="84"/>
      <c r="G33" s="84"/>
      <c r="H33" s="85"/>
      <c r="I33" s="85"/>
      <c r="J33" s="84"/>
      <c r="K33" s="84"/>
      <c r="L33" s="85"/>
      <c r="M33" s="85"/>
      <c r="N33" s="84">
        <v>2701.5</v>
      </c>
      <c r="O33" s="84"/>
      <c r="P33" s="85"/>
      <c r="Q33" s="85"/>
      <c r="R33" s="84"/>
      <c r="S33" s="84"/>
      <c r="T33" s="85"/>
      <c r="U33" s="85"/>
      <c r="V33" s="84"/>
      <c r="W33" s="84"/>
      <c r="X33" s="85"/>
      <c r="Y33" s="85"/>
      <c r="Z33" s="61">
        <v>29</v>
      </c>
      <c r="AA33" s="62"/>
    </row>
    <row r="34" spans="1:27" ht="13.5" customHeight="1">
      <c r="A34" s="33">
        <v>29</v>
      </c>
      <c r="B34" s="88"/>
      <c r="C34" s="84"/>
      <c r="D34" s="85"/>
      <c r="E34" s="85"/>
      <c r="F34" s="84"/>
      <c r="G34" s="84"/>
      <c r="H34" s="85"/>
      <c r="I34" s="85"/>
      <c r="J34" s="84"/>
      <c r="K34" s="84"/>
      <c r="L34" s="85"/>
      <c r="M34" s="85"/>
      <c r="N34" s="84">
        <v>836</v>
      </c>
      <c r="O34" s="84"/>
      <c r="P34" s="85"/>
      <c r="Q34" s="85"/>
      <c r="R34" s="84"/>
      <c r="S34" s="84"/>
      <c r="T34" s="85"/>
      <c r="U34" s="85"/>
      <c r="V34" s="84"/>
      <c r="W34" s="84"/>
      <c r="X34" s="85"/>
      <c r="Y34" s="85"/>
      <c r="Z34" s="61">
        <v>0</v>
      </c>
      <c r="AA34" s="62"/>
    </row>
    <row r="35" spans="1:27" ht="13.5" customHeight="1">
      <c r="A35" s="33">
        <v>30</v>
      </c>
      <c r="B35" s="88"/>
      <c r="C35" s="84"/>
      <c r="D35" s="85"/>
      <c r="E35" s="85"/>
      <c r="F35" s="84"/>
      <c r="G35" s="84"/>
      <c r="H35" s="85"/>
      <c r="I35" s="85"/>
      <c r="J35" s="84"/>
      <c r="K35" s="84"/>
      <c r="L35" s="85"/>
      <c r="M35" s="85"/>
      <c r="N35" s="84">
        <v>203</v>
      </c>
      <c r="O35" s="84"/>
      <c r="P35" s="85"/>
      <c r="Q35" s="85"/>
      <c r="R35" s="84"/>
      <c r="S35" s="84"/>
      <c r="T35" s="85"/>
      <c r="U35" s="85"/>
      <c r="V35" s="84"/>
      <c r="W35" s="84"/>
      <c r="X35" s="85"/>
      <c r="Y35" s="85"/>
      <c r="Z35" s="61">
        <v>0</v>
      </c>
      <c r="AA35" s="62"/>
    </row>
    <row r="36" spans="1:27" ht="13.5" customHeight="1">
      <c r="A36" s="33">
        <v>31</v>
      </c>
      <c r="B36" s="86"/>
      <c r="C36" s="87"/>
      <c r="D36" s="85"/>
      <c r="E36" s="85"/>
      <c r="F36" s="84"/>
      <c r="G36" s="84"/>
      <c r="H36" s="85"/>
      <c r="I36" s="85"/>
      <c r="J36" s="84"/>
      <c r="K36" s="84"/>
      <c r="L36" s="85"/>
      <c r="M36" s="85"/>
      <c r="N36" s="84"/>
      <c r="O36" s="84"/>
      <c r="P36" s="85">
        <v>716.5</v>
      </c>
      <c r="Q36" s="85"/>
      <c r="R36" s="84"/>
      <c r="S36" s="84"/>
      <c r="T36" s="85"/>
      <c r="U36" s="85"/>
      <c r="V36" s="84"/>
      <c r="W36" s="84"/>
      <c r="X36" s="85"/>
      <c r="Y36" s="85"/>
      <c r="Z36" s="61">
        <v>0</v>
      </c>
      <c r="AA36" s="62"/>
    </row>
    <row r="37" spans="1:27" ht="13.5" customHeight="1">
      <c r="A37" s="33">
        <v>32</v>
      </c>
      <c r="B37" s="86"/>
      <c r="C37" s="87"/>
      <c r="D37" s="85"/>
      <c r="E37" s="85"/>
      <c r="F37" s="84"/>
      <c r="G37" s="84"/>
      <c r="H37" s="85"/>
      <c r="I37" s="85"/>
      <c r="J37" s="84"/>
      <c r="K37" s="84"/>
      <c r="L37" s="85"/>
      <c r="M37" s="85"/>
      <c r="N37" s="84"/>
      <c r="O37" s="84"/>
      <c r="P37" s="85">
        <v>3083</v>
      </c>
      <c r="Q37" s="85"/>
      <c r="R37" s="84"/>
      <c r="S37" s="84"/>
      <c r="T37" s="85"/>
      <c r="U37" s="85"/>
      <c r="V37" s="84"/>
      <c r="W37" s="84"/>
      <c r="X37" s="85"/>
      <c r="Y37" s="85"/>
      <c r="Z37" s="61">
        <v>0</v>
      </c>
      <c r="AA37" s="62"/>
    </row>
    <row r="38" spans="1:27" ht="13.5" customHeight="1">
      <c r="A38" s="33">
        <v>33</v>
      </c>
      <c r="B38" s="86"/>
      <c r="C38" s="87"/>
      <c r="D38" s="85"/>
      <c r="E38" s="85"/>
      <c r="F38" s="84"/>
      <c r="G38" s="84"/>
      <c r="H38" s="85"/>
      <c r="I38" s="85"/>
      <c r="J38" s="84"/>
      <c r="K38" s="84"/>
      <c r="L38" s="85"/>
      <c r="M38" s="85"/>
      <c r="N38" s="84"/>
      <c r="O38" s="84"/>
      <c r="P38" s="85">
        <v>0</v>
      </c>
      <c r="Q38" s="85"/>
      <c r="R38" s="84"/>
      <c r="S38" s="84"/>
      <c r="T38" s="85"/>
      <c r="U38" s="85"/>
      <c r="V38" s="84"/>
      <c r="W38" s="84"/>
      <c r="X38" s="85"/>
      <c r="Y38" s="85"/>
      <c r="Z38" s="61">
        <v>0</v>
      </c>
      <c r="AA38" s="62"/>
    </row>
    <row r="39" spans="1:27" ht="13.5" customHeight="1">
      <c r="A39" s="33">
        <v>34</v>
      </c>
      <c r="B39" s="86"/>
      <c r="C39" s="87"/>
      <c r="D39" s="85"/>
      <c r="E39" s="85"/>
      <c r="F39" s="84"/>
      <c r="G39" s="84"/>
      <c r="H39" s="85"/>
      <c r="I39" s="85"/>
      <c r="J39" s="84"/>
      <c r="K39" s="84"/>
      <c r="L39" s="85"/>
      <c r="M39" s="85"/>
      <c r="N39" s="84"/>
      <c r="O39" s="84"/>
      <c r="P39" s="85">
        <v>165</v>
      </c>
      <c r="Q39" s="85"/>
      <c r="R39" s="84"/>
      <c r="S39" s="84"/>
      <c r="T39" s="85"/>
      <c r="U39" s="85"/>
      <c r="V39" s="84"/>
      <c r="W39" s="84"/>
      <c r="X39" s="85"/>
      <c r="Y39" s="85"/>
      <c r="Z39" s="61">
        <v>60</v>
      </c>
      <c r="AA39" s="62">
        <v>60</v>
      </c>
    </row>
    <row r="40" spans="1:27" ht="13.5" customHeight="1">
      <c r="A40" s="33">
        <v>35</v>
      </c>
      <c r="B40" s="84">
        <v>60</v>
      </c>
      <c r="C40" s="84"/>
      <c r="D40" s="85"/>
      <c r="E40" s="85"/>
      <c r="F40" s="84"/>
      <c r="G40" s="84"/>
      <c r="H40" s="85"/>
      <c r="I40" s="85"/>
      <c r="J40" s="84"/>
      <c r="K40" s="84"/>
      <c r="L40" s="85"/>
      <c r="M40" s="85"/>
      <c r="N40" s="84"/>
      <c r="O40" s="84"/>
      <c r="P40" s="85"/>
      <c r="Q40" s="85"/>
      <c r="R40" s="84">
        <v>227.5</v>
      </c>
      <c r="S40" s="84"/>
      <c r="T40" s="85"/>
      <c r="U40" s="85"/>
      <c r="V40" s="84"/>
      <c r="W40" s="84"/>
      <c r="X40" s="85"/>
      <c r="Y40" s="85"/>
      <c r="Z40" s="61">
        <v>60</v>
      </c>
      <c r="AA40" s="62"/>
    </row>
    <row r="41" spans="1:27" ht="13.5" customHeight="1">
      <c r="A41" s="33">
        <v>36</v>
      </c>
      <c r="B41" s="86"/>
      <c r="C41" s="87"/>
      <c r="D41" s="85"/>
      <c r="E41" s="85"/>
      <c r="F41" s="84"/>
      <c r="G41" s="84"/>
      <c r="H41" s="85"/>
      <c r="I41" s="85"/>
      <c r="J41" s="84"/>
      <c r="K41" s="84"/>
      <c r="L41" s="85"/>
      <c r="M41" s="85"/>
      <c r="N41" s="84"/>
      <c r="O41" s="84"/>
      <c r="P41" s="85"/>
      <c r="Q41" s="85"/>
      <c r="R41" s="84">
        <v>358</v>
      </c>
      <c r="S41" s="84"/>
      <c r="T41" s="85"/>
      <c r="U41" s="85"/>
      <c r="V41" s="84"/>
      <c r="W41" s="84"/>
      <c r="X41" s="85"/>
      <c r="Y41" s="85"/>
      <c r="Z41" s="61">
        <v>1062.5</v>
      </c>
      <c r="AA41" s="62"/>
    </row>
    <row r="42" spans="1:27" ht="13.5" customHeight="1">
      <c r="A42" s="33">
        <v>37</v>
      </c>
      <c r="B42" s="86"/>
      <c r="C42" s="87"/>
      <c r="D42" s="85">
        <v>60</v>
      </c>
      <c r="E42" s="85"/>
      <c r="F42" s="84"/>
      <c r="G42" s="84"/>
      <c r="H42" s="85"/>
      <c r="I42" s="85"/>
      <c r="J42" s="84"/>
      <c r="K42" s="84"/>
      <c r="L42" s="85"/>
      <c r="M42" s="85"/>
      <c r="N42" s="84">
        <v>60</v>
      </c>
      <c r="O42" s="84"/>
      <c r="P42" s="85"/>
      <c r="Q42" s="85"/>
      <c r="R42" s="84">
        <v>579.5</v>
      </c>
      <c r="S42" s="84"/>
      <c r="T42" s="85"/>
      <c r="U42" s="85"/>
      <c r="V42" s="84"/>
      <c r="W42" s="84"/>
      <c r="X42" s="85"/>
      <c r="Y42" s="85"/>
      <c r="Z42" s="61">
        <v>0</v>
      </c>
      <c r="AA42" s="62"/>
    </row>
    <row r="43" spans="1:27" ht="13.5" customHeight="1">
      <c r="A43" s="33">
        <v>38</v>
      </c>
      <c r="B43" s="86"/>
      <c r="C43" s="87"/>
      <c r="D43" s="85"/>
      <c r="E43" s="85"/>
      <c r="F43" s="84"/>
      <c r="G43" s="84"/>
      <c r="H43" s="85"/>
      <c r="I43" s="85"/>
      <c r="J43" s="84"/>
      <c r="K43" s="84"/>
      <c r="L43" s="85"/>
      <c r="M43" s="85"/>
      <c r="N43" s="84"/>
      <c r="O43" s="84"/>
      <c r="P43" s="85"/>
      <c r="Q43" s="85"/>
      <c r="R43" s="84">
        <v>0</v>
      </c>
      <c r="S43" s="84"/>
      <c r="T43" s="85"/>
      <c r="U43" s="85"/>
      <c r="V43" s="84"/>
      <c r="W43" s="84"/>
      <c r="X43" s="85"/>
      <c r="Y43" s="85"/>
      <c r="Z43" s="61">
        <v>0</v>
      </c>
      <c r="AA43" s="62"/>
    </row>
    <row r="44" spans="1:27" ht="13.5" customHeight="1">
      <c r="A44" s="33">
        <v>39</v>
      </c>
      <c r="B44" s="86"/>
      <c r="C44" s="87"/>
      <c r="D44" s="85"/>
      <c r="E44" s="85"/>
      <c r="F44" s="84"/>
      <c r="G44" s="84"/>
      <c r="H44" s="85"/>
      <c r="I44" s="85"/>
      <c r="J44" s="84"/>
      <c r="K44" s="84"/>
      <c r="L44" s="85"/>
      <c r="M44" s="85"/>
      <c r="N44" s="84"/>
      <c r="O44" s="84"/>
      <c r="P44" s="85"/>
      <c r="Q44" s="85"/>
      <c r="R44" s="84"/>
      <c r="S44" s="84"/>
      <c r="T44" s="85">
        <v>435</v>
      </c>
      <c r="U44" s="85"/>
      <c r="V44" s="84"/>
      <c r="W44" s="84"/>
      <c r="X44" s="85"/>
      <c r="Y44" s="85"/>
      <c r="Z44" s="61">
        <v>0</v>
      </c>
      <c r="AA44" s="62"/>
    </row>
    <row r="45" spans="1:27" ht="13.5" customHeight="1">
      <c r="A45" s="33">
        <v>40</v>
      </c>
      <c r="B45" s="86"/>
      <c r="C45" s="87"/>
      <c r="D45" s="85"/>
      <c r="E45" s="85"/>
      <c r="F45" s="84">
        <v>60</v>
      </c>
      <c r="G45" s="84"/>
      <c r="H45" s="85"/>
      <c r="I45" s="85"/>
      <c r="J45" s="84"/>
      <c r="K45" s="84"/>
      <c r="L45" s="85"/>
      <c r="M45" s="85"/>
      <c r="N45" s="84"/>
      <c r="O45" s="84"/>
      <c r="P45" s="85"/>
      <c r="Q45" s="85"/>
      <c r="R45" s="84"/>
      <c r="S45" s="84"/>
      <c r="T45" s="85">
        <v>610.5</v>
      </c>
      <c r="U45" s="85"/>
      <c r="V45" s="84"/>
      <c r="W45" s="84"/>
      <c r="X45" s="85"/>
      <c r="Y45" s="85"/>
      <c r="Z45" s="61">
        <v>58.5</v>
      </c>
      <c r="AA45" s="62"/>
    </row>
    <row r="46" spans="1:27" ht="13.5" customHeight="1">
      <c r="A46" s="33">
        <v>41</v>
      </c>
      <c r="B46" s="86"/>
      <c r="C46" s="87"/>
      <c r="D46" s="85"/>
      <c r="E46" s="85"/>
      <c r="F46" s="84"/>
      <c r="G46" s="84"/>
      <c r="H46" s="85"/>
      <c r="I46" s="85"/>
      <c r="J46" s="84"/>
      <c r="K46" s="84"/>
      <c r="L46" s="85"/>
      <c r="M46" s="85"/>
      <c r="N46" s="84"/>
      <c r="O46" s="84"/>
      <c r="P46" s="85"/>
      <c r="Q46" s="85"/>
      <c r="R46" s="84"/>
      <c r="S46" s="84"/>
      <c r="T46" s="85">
        <v>77.5</v>
      </c>
      <c r="U46" s="85"/>
      <c r="V46" s="84"/>
      <c r="W46" s="84"/>
      <c r="X46" s="85"/>
      <c r="Y46" s="85"/>
      <c r="Z46" s="61">
        <v>83</v>
      </c>
      <c r="AA46" s="62"/>
    </row>
    <row r="47" spans="1:27" ht="13.5" customHeight="1">
      <c r="A47" s="33">
        <v>42</v>
      </c>
      <c r="B47" s="86"/>
      <c r="C47" s="87"/>
      <c r="D47" s="85"/>
      <c r="E47" s="85"/>
      <c r="F47" s="84"/>
      <c r="G47" s="84"/>
      <c r="H47" s="85"/>
      <c r="I47" s="85"/>
      <c r="J47" s="84"/>
      <c r="K47" s="84"/>
      <c r="L47" s="85"/>
      <c r="M47" s="85"/>
      <c r="N47" s="84"/>
      <c r="O47" s="84"/>
      <c r="P47" s="85"/>
      <c r="Q47" s="85"/>
      <c r="R47" s="84"/>
      <c r="S47" s="84"/>
      <c r="T47" s="85">
        <v>369.5</v>
      </c>
      <c r="U47" s="85"/>
      <c r="V47" s="84"/>
      <c r="W47" s="84"/>
      <c r="X47" s="85"/>
      <c r="Y47" s="85"/>
      <c r="Z47" s="61">
        <v>0</v>
      </c>
      <c r="AA47" s="62"/>
    </row>
    <row r="48" spans="1:27" ht="13.5" customHeight="1">
      <c r="A48" s="33">
        <v>43</v>
      </c>
      <c r="B48" s="86"/>
      <c r="C48" s="87"/>
      <c r="D48" s="85"/>
      <c r="E48" s="85"/>
      <c r="F48" s="84"/>
      <c r="G48" s="84"/>
      <c r="H48" s="85"/>
      <c r="I48" s="85"/>
      <c r="J48" s="84"/>
      <c r="K48" s="84"/>
      <c r="L48" s="85"/>
      <c r="M48" s="85"/>
      <c r="N48" s="84"/>
      <c r="O48" s="84"/>
      <c r="P48" s="85"/>
      <c r="Q48" s="85"/>
      <c r="R48" s="84"/>
      <c r="S48" s="84"/>
      <c r="T48" s="85">
        <v>284.5</v>
      </c>
      <c r="U48" s="85"/>
      <c r="V48" s="84"/>
      <c r="W48" s="84"/>
      <c r="X48" s="85"/>
      <c r="Y48" s="85"/>
      <c r="Z48" s="61">
        <v>0</v>
      </c>
      <c r="AA48" s="62"/>
    </row>
    <row r="49" spans="1:27" ht="13.5" customHeight="1">
      <c r="A49" s="33">
        <v>44</v>
      </c>
      <c r="B49" s="86"/>
      <c r="C49" s="87"/>
      <c r="D49" s="85"/>
      <c r="E49" s="85"/>
      <c r="F49" s="84"/>
      <c r="G49" s="84"/>
      <c r="H49" s="85"/>
      <c r="I49" s="85"/>
      <c r="J49" s="84"/>
      <c r="K49" s="84"/>
      <c r="L49" s="85"/>
      <c r="M49" s="85"/>
      <c r="N49" s="84"/>
      <c r="O49" s="84"/>
      <c r="P49" s="85"/>
      <c r="Q49" s="85"/>
      <c r="R49" s="84"/>
      <c r="S49" s="84"/>
      <c r="T49" s="85"/>
      <c r="U49" s="85"/>
      <c r="V49" s="84">
        <v>706.5</v>
      </c>
      <c r="W49" s="84"/>
      <c r="X49" s="85"/>
      <c r="Y49" s="85"/>
      <c r="Z49" s="61">
        <v>0</v>
      </c>
      <c r="AA49" s="62"/>
    </row>
    <row r="50" spans="1:27" ht="13.5" customHeight="1">
      <c r="A50" s="33">
        <v>45</v>
      </c>
      <c r="B50" s="86"/>
      <c r="C50" s="87"/>
      <c r="D50" s="85"/>
      <c r="E50" s="85"/>
      <c r="F50" s="84"/>
      <c r="G50" s="84"/>
      <c r="H50" s="85"/>
      <c r="I50" s="85"/>
      <c r="J50" s="84"/>
      <c r="K50" s="84"/>
      <c r="L50" s="85"/>
      <c r="M50" s="85"/>
      <c r="N50" s="84"/>
      <c r="O50" s="84"/>
      <c r="P50" s="85"/>
      <c r="Q50" s="85"/>
      <c r="R50" s="84"/>
      <c r="S50" s="84"/>
      <c r="T50" s="85"/>
      <c r="U50" s="85"/>
      <c r="V50" s="84">
        <v>711</v>
      </c>
      <c r="W50" s="84"/>
      <c r="X50" s="85"/>
      <c r="Y50" s="85"/>
      <c r="Z50" s="61">
        <v>0</v>
      </c>
      <c r="AA50" s="62"/>
    </row>
    <row r="51" spans="1:27" ht="13.5" customHeight="1">
      <c r="A51" s="33">
        <v>46</v>
      </c>
      <c r="B51" s="86"/>
      <c r="C51" s="87"/>
      <c r="D51" s="85"/>
      <c r="E51" s="85"/>
      <c r="F51" s="84"/>
      <c r="G51" s="84"/>
      <c r="H51" s="85"/>
      <c r="I51" s="85"/>
      <c r="J51" s="84"/>
      <c r="K51" s="84"/>
      <c r="L51" s="85"/>
      <c r="M51" s="85"/>
      <c r="N51" s="84"/>
      <c r="O51" s="84"/>
      <c r="P51" s="85"/>
      <c r="Q51" s="85"/>
      <c r="R51" s="84"/>
      <c r="S51" s="84"/>
      <c r="T51" s="85"/>
      <c r="U51" s="85"/>
      <c r="V51" s="84">
        <v>598</v>
      </c>
      <c r="W51" s="84"/>
      <c r="X51" s="85"/>
      <c r="Y51" s="85"/>
      <c r="Z51" s="61">
        <v>0</v>
      </c>
      <c r="AA51" s="62"/>
    </row>
    <row r="52" spans="1:27" ht="13.5" customHeight="1">
      <c r="A52" s="33">
        <v>47</v>
      </c>
      <c r="B52" s="86"/>
      <c r="C52" s="87"/>
      <c r="D52" s="85"/>
      <c r="E52" s="85"/>
      <c r="F52" s="84"/>
      <c r="G52" s="84"/>
      <c r="H52" s="85"/>
      <c r="I52" s="85"/>
      <c r="J52" s="84"/>
      <c r="K52" s="84"/>
      <c r="L52" s="85"/>
      <c r="M52" s="85"/>
      <c r="N52" s="84"/>
      <c r="O52" s="84"/>
      <c r="P52" s="85"/>
      <c r="Q52" s="85"/>
      <c r="R52" s="84"/>
      <c r="S52" s="84"/>
      <c r="T52" s="85"/>
      <c r="U52" s="85"/>
      <c r="V52" s="84">
        <v>0</v>
      </c>
      <c r="W52" s="84"/>
      <c r="X52" s="85"/>
      <c r="Y52" s="85"/>
      <c r="Z52" s="61">
        <v>10.5</v>
      </c>
      <c r="AA52" s="62"/>
    </row>
    <row r="53" spans="1:27" ht="13.5" customHeight="1">
      <c r="A53" s="33">
        <v>48</v>
      </c>
      <c r="B53" s="86"/>
      <c r="C53" s="87"/>
      <c r="D53" s="85"/>
      <c r="E53" s="85"/>
      <c r="F53" s="84"/>
      <c r="G53" s="84"/>
      <c r="H53" s="85"/>
      <c r="I53" s="85"/>
      <c r="J53" s="84"/>
      <c r="K53" s="84"/>
      <c r="L53" s="85"/>
      <c r="M53" s="85"/>
      <c r="N53" s="84"/>
      <c r="O53" s="84"/>
      <c r="P53" s="85"/>
      <c r="Q53" s="85"/>
      <c r="R53" s="84"/>
      <c r="S53" s="84"/>
      <c r="T53" s="85"/>
      <c r="U53" s="85"/>
      <c r="V53" s="84"/>
      <c r="W53" s="84"/>
      <c r="X53" s="85">
        <v>713.5</v>
      </c>
      <c r="Y53" s="85"/>
      <c r="Z53" s="61">
        <v>0</v>
      </c>
      <c r="AA53" s="62"/>
    </row>
    <row r="54" spans="1:27" ht="13.5" customHeight="1">
      <c r="A54" s="33">
        <v>49</v>
      </c>
      <c r="B54" s="86"/>
      <c r="C54" s="87"/>
      <c r="D54" s="85"/>
      <c r="E54" s="85"/>
      <c r="F54" s="84"/>
      <c r="G54" s="84"/>
      <c r="H54" s="85"/>
      <c r="I54" s="85"/>
      <c r="J54" s="84"/>
      <c r="K54" s="84"/>
      <c r="L54" s="85"/>
      <c r="M54" s="85"/>
      <c r="N54" s="84"/>
      <c r="O54" s="84"/>
      <c r="P54" s="85"/>
      <c r="Q54" s="85"/>
      <c r="R54" s="84"/>
      <c r="S54" s="84"/>
      <c r="T54" s="85"/>
      <c r="U54" s="85"/>
      <c r="V54" s="84"/>
      <c r="W54" s="84"/>
      <c r="X54" s="85">
        <v>0</v>
      </c>
      <c r="Y54" s="85"/>
      <c r="Z54" s="61">
        <v>0</v>
      </c>
      <c r="AA54" s="62"/>
    </row>
    <row r="55" spans="1:27" ht="13.5" customHeight="1">
      <c r="A55" s="33">
        <v>50</v>
      </c>
      <c r="B55" s="86"/>
      <c r="C55" s="87"/>
      <c r="D55" s="85"/>
      <c r="E55" s="85"/>
      <c r="F55" s="84"/>
      <c r="G55" s="84"/>
      <c r="H55" s="85"/>
      <c r="I55" s="85"/>
      <c r="J55" s="84"/>
      <c r="K55" s="84"/>
      <c r="L55" s="85">
        <v>60</v>
      </c>
      <c r="M55" s="85"/>
      <c r="N55" s="84"/>
      <c r="O55" s="84"/>
      <c r="P55" s="85"/>
      <c r="Q55" s="85"/>
      <c r="R55" s="84"/>
      <c r="S55" s="84"/>
      <c r="T55" s="85"/>
      <c r="U55" s="85"/>
      <c r="V55" s="84"/>
      <c r="W55" s="84"/>
      <c r="X55" s="85">
        <v>1004</v>
      </c>
      <c r="Y55" s="85"/>
      <c r="Z55" s="61">
        <v>0</v>
      </c>
      <c r="AA55" s="62"/>
    </row>
    <row r="56" spans="1:27" ht="13.5" customHeight="1">
      <c r="A56" s="33">
        <v>51</v>
      </c>
      <c r="B56" s="86"/>
      <c r="C56" s="87"/>
      <c r="D56" s="85"/>
      <c r="E56" s="85"/>
      <c r="F56" s="84"/>
      <c r="G56" s="84"/>
      <c r="H56" s="85"/>
      <c r="I56" s="85"/>
      <c r="J56" s="84"/>
      <c r="K56" s="84"/>
      <c r="L56" s="85"/>
      <c r="M56" s="85"/>
      <c r="N56" s="84"/>
      <c r="O56" s="84"/>
      <c r="P56" s="85"/>
      <c r="Q56" s="85"/>
      <c r="R56" s="84"/>
      <c r="S56" s="84"/>
      <c r="T56" s="85"/>
      <c r="U56" s="85"/>
      <c r="V56" s="84"/>
      <c r="W56" s="84"/>
      <c r="X56" s="85">
        <v>47.5</v>
      </c>
      <c r="Y56" s="85"/>
      <c r="Z56" s="61">
        <v>0</v>
      </c>
      <c r="AA56" s="62"/>
    </row>
    <row r="57" spans="1:27" ht="13.5" customHeight="1" thickBot="1">
      <c r="A57" s="35">
        <v>52</v>
      </c>
      <c r="B57" s="82"/>
      <c r="C57" s="83"/>
      <c r="D57" s="80"/>
      <c r="E57" s="80"/>
      <c r="F57" s="81"/>
      <c r="G57" s="81"/>
      <c r="H57" s="80"/>
      <c r="I57" s="80"/>
      <c r="J57" s="81"/>
      <c r="K57" s="81"/>
      <c r="L57" s="80"/>
      <c r="M57" s="80"/>
      <c r="N57" s="81"/>
      <c r="O57" s="81"/>
      <c r="P57" s="80"/>
      <c r="Q57" s="80"/>
      <c r="R57" s="81"/>
      <c r="S57" s="81"/>
      <c r="T57" s="80">
        <v>60</v>
      </c>
      <c r="U57" s="80"/>
      <c r="V57" s="81"/>
      <c r="W57" s="81"/>
      <c r="X57" s="80">
        <v>0</v>
      </c>
      <c r="Y57" s="80"/>
      <c r="Z57" s="61">
        <v>0</v>
      </c>
      <c r="AA57" s="64"/>
    </row>
    <row r="58" spans="1:27" s="31" customFormat="1">
      <c r="A58" s="36" t="s">
        <v>14</v>
      </c>
      <c r="B58" s="78">
        <f>SUM(B3:C57)</f>
        <v>3058.5</v>
      </c>
      <c r="C58" s="78"/>
      <c r="D58" s="78">
        <f>SUM(D3:E57)</f>
        <v>1343.5</v>
      </c>
      <c r="E58" s="78"/>
      <c r="F58" s="78">
        <f>SUM(F3:G57)</f>
        <v>1680</v>
      </c>
      <c r="G58" s="78"/>
      <c r="H58" s="78">
        <f>SUM(H3:I57)</f>
        <v>1395</v>
      </c>
      <c r="I58" s="78"/>
      <c r="J58" s="78">
        <f>SUM(J3:K57)</f>
        <v>1830.5</v>
      </c>
      <c r="K58" s="78"/>
      <c r="L58" s="78">
        <f>SUM(L3:M57)</f>
        <v>991</v>
      </c>
      <c r="M58" s="78"/>
      <c r="N58" s="78">
        <f>SUM(N3:O57)</f>
        <v>4015.5</v>
      </c>
      <c r="O58" s="78"/>
      <c r="P58" s="78">
        <f>SUM(P3:Q57)</f>
        <v>3964.5</v>
      </c>
      <c r="Q58" s="78"/>
      <c r="R58" s="78">
        <f>SUM(R3:S57)</f>
        <v>1165</v>
      </c>
      <c r="S58" s="78"/>
      <c r="T58" s="78">
        <f>SUM(T3:U57)</f>
        <v>1837</v>
      </c>
      <c r="U58" s="78"/>
      <c r="V58" s="78">
        <f>SUM(V3:W57)</f>
        <v>2015.5</v>
      </c>
      <c r="W58" s="78"/>
      <c r="X58" s="78">
        <f>SUM(X3:Y57)</f>
        <v>1765</v>
      </c>
      <c r="Y58" s="78"/>
      <c r="Z58" s="65">
        <f>SUM(Z2:Z56)</f>
        <v>1528</v>
      </c>
      <c r="AA58" s="66">
        <f>SUM(AA2:AA56)</f>
        <v>120</v>
      </c>
    </row>
    <row r="59" spans="1:27" ht="13.5" thickBot="1">
      <c r="A59" s="37" t="s">
        <v>15</v>
      </c>
      <c r="B59" s="79">
        <f>IF(AND(B9&gt;=0,B58&lt;=499),100,IF(AND(B58&gt;=500,B58&lt;=999),75,IF(AND(B58&gt;=1000,B58&lt;=1499),50,IF(AND(B58&gt;=1500,B58&lt;=1999),25,IF(AND(B58&gt;=2000),0)))))</f>
        <v>0</v>
      </c>
      <c r="C59" s="79"/>
      <c r="D59" s="79">
        <f>IF(AND(D9&gt;=0,D58&lt;=499),100,IF(AND(D58&gt;=500,D58&lt;=999),75,IF(AND(D58&gt;=1000,D58&lt;=1499),50,IF(AND(D58&gt;=1500,D58&lt;=1999),25,IF(AND(D58&gt;=2000),0)))))</f>
        <v>50</v>
      </c>
      <c r="E59" s="79"/>
      <c r="F59" s="79">
        <f>IF(AND(F9&gt;=0,F58&lt;=499),100,IF(AND(F58&gt;=500,F58&lt;=999),75,IF(AND(F58&gt;=1000,F58&lt;=1499),50,IF(AND(F58&gt;=1500,F58&lt;=1999),25,IF(AND(F58&gt;=2000),0)))))</f>
        <v>25</v>
      </c>
      <c r="G59" s="79"/>
      <c r="H59" s="79">
        <f>IF(AND(H9&gt;=0,H58&lt;=499),100,IF(AND(H58&gt;=500,H58&lt;=999),75,IF(AND(H58&gt;=1000,H58&lt;=1499),50,IF(AND(H58&gt;=1500,H58&lt;=1999),25,IF(AND(H58&gt;=2000),0)))))</f>
        <v>50</v>
      </c>
      <c r="I59" s="79"/>
      <c r="J59" s="79">
        <f>IF(AND(J9&gt;=0,J58&lt;=499),100,IF(AND(J58&gt;=500,J58&lt;=999),75,IF(AND(J58&gt;=1000,J58&lt;=1499),50,IF(AND(J58&gt;=1500,J58&lt;=1999),25,IF(AND(J58&gt;=2000),0)))))</f>
        <v>25</v>
      </c>
      <c r="K59" s="79"/>
      <c r="L59" s="79">
        <f>IF(AND(L9&gt;=0,L58&lt;=499),100,IF(AND(L58&gt;=500,L58&lt;=999),75,IF(AND(L58&gt;=1000,L58&lt;=1499),50,IF(AND(L58&gt;=1500,L58&lt;=1999),25,IF(AND(L58&gt;=2000),0)))))</f>
        <v>75</v>
      </c>
      <c r="M59" s="79"/>
      <c r="N59" s="79">
        <f>IF(AND(N9&gt;=0,N58&lt;=499),100,IF(AND(N58&gt;=500,N58&lt;=999),75,IF(AND(N58&gt;=1000,N58&lt;=1499),50,IF(AND(N58&gt;=1500,N58&lt;=1999),25,IF(AND(N58&gt;=2000),0)))))</f>
        <v>0</v>
      </c>
      <c r="O59" s="79"/>
      <c r="P59" s="79">
        <f>IF(AND(P9&gt;=0,P58&lt;=499),100,IF(AND(P58&gt;=500,P58&lt;=999),75,IF(AND(P58&gt;=1000,P58&lt;=1499),50,IF(AND(P58&gt;=1500,P58&lt;=1999),25,IF(AND(P58&gt;=2000),0)))))</f>
        <v>0</v>
      </c>
      <c r="Q59" s="79"/>
      <c r="R59" s="79">
        <f>IF(AND(R9&gt;=0,R58&lt;=499),100,IF(AND(R58&gt;=500,R58&lt;=999),75,IF(AND(R58&gt;=1000,R58&lt;=1499),50,IF(AND(R58&gt;=1500,R58&lt;=1999),25,IF(AND(R58&gt;=2000),0)))))</f>
        <v>50</v>
      </c>
      <c r="S59" s="79"/>
      <c r="T59" s="79">
        <f>IF(AND(T9&gt;=0,T58&lt;=499),100,IF(AND(T58&gt;=500,T58&lt;=999),75,IF(AND(T58&gt;=1000,T58&lt;=1499),50,IF(AND(T58&gt;=1500,T58&lt;=1999),25,IF(AND(T58&gt;=2000),0)))))</f>
        <v>25</v>
      </c>
      <c r="U59" s="79"/>
      <c r="V59" s="79">
        <f>IF(AND(V9&gt;=0,V58&lt;=499),100,IF(AND(V58&gt;=500,V58&lt;=999),75,IF(AND(V58&gt;=1000,V58&lt;=1499),50,IF(AND(V58&gt;=1500,V58&lt;=1999),25,IF(AND(V58&gt;=2000),0)))))</f>
        <v>0</v>
      </c>
      <c r="W59" s="79"/>
      <c r="X59" s="79">
        <f>IF(AND(X9&gt;=0,X58&lt;=499),100,IF(AND(X58&gt;=500,X58&lt;=999),75,IF(AND(X58&gt;=1000,X58&lt;=1499),50,IF(AND(X58&gt;=1500,X58&lt;=1999),25,IF(AND(X58&gt;=2000),0)))))</f>
        <v>25</v>
      </c>
      <c r="Y59" s="79"/>
      <c r="Z59" s="67"/>
      <c r="AA59" s="68"/>
    </row>
    <row r="60" spans="1:27" s="32" customFormat="1">
      <c r="A60" s="71">
        <f>(B58+D58+F58+H58+J58+L58+N58+P58+R58+T58+V58+X58)/24000</f>
        <v>1.0442083333333334</v>
      </c>
      <c r="B60" s="77">
        <f>B58/2000</f>
        <v>1.52925</v>
      </c>
      <c r="C60" s="77"/>
      <c r="D60" s="77">
        <f>D58/2000</f>
        <v>0.67174999999999996</v>
      </c>
      <c r="E60" s="77"/>
      <c r="F60" s="77">
        <f>F58/2000</f>
        <v>0.84</v>
      </c>
      <c r="G60" s="77"/>
      <c r="H60" s="77">
        <f>H58/2000</f>
        <v>0.69750000000000001</v>
      </c>
      <c r="I60" s="77"/>
      <c r="J60" s="77">
        <f>J58/2000</f>
        <v>0.91525000000000001</v>
      </c>
      <c r="K60" s="77"/>
      <c r="L60" s="77">
        <f>L58/2000</f>
        <v>0.4955</v>
      </c>
      <c r="M60" s="77"/>
      <c r="N60" s="77">
        <f>N58/2000</f>
        <v>2.0077500000000001</v>
      </c>
      <c r="O60" s="77"/>
      <c r="P60" s="77">
        <f>P58/2000</f>
        <v>1.9822500000000001</v>
      </c>
      <c r="Q60" s="77"/>
      <c r="R60" s="77">
        <f>R58/2000</f>
        <v>0.58250000000000002</v>
      </c>
      <c r="S60" s="77"/>
      <c r="T60" s="77">
        <f>T58/2000</f>
        <v>0.91849999999999998</v>
      </c>
      <c r="U60" s="77"/>
      <c r="V60" s="77">
        <f>V58/2000</f>
        <v>1.0077499999999999</v>
      </c>
      <c r="W60" s="77"/>
      <c r="X60" s="77">
        <f>X58/2000</f>
        <v>0.88249999999999995</v>
      </c>
      <c r="Y60" s="77"/>
      <c r="Z60" s="24"/>
      <c r="AA60" s="24"/>
    </row>
    <row r="61" spans="1:27" s="39" customFormat="1" thickBot="1">
      <c r="A61" s="38" t="s">
        <v>65</v>
      </c>
      <c r="B61" s="38"/>
      <c r="C61" s="38"/>
      <c r="D61" s="38"/>
      <c r="E61" s="89">
        <f>SUM(AA58)</f>
        <v>120</v>
      </c>
      <c r="F61" s="89"/>
      <c r="G61" s="89"/>
      <c r="H61" s="38" t="s">
        <v>2</v>
      </c>
      <c r="I61" s="38"/>
      <c r="J61" s="96">
        <f>SUM(B59:Y59)</f>
        <v>325</v>
      </c>
      <c r="K61" s="96"/>
      <c r="L61" s="38"/>
      <c r="M61" s="38" t="s">
        <v>3</v>
      </c>
      <c r="N61" s="38"/>
      <c r="O61" s="38"/>
      <c r="P61" s="38"/>
      <c r="Q61" s="89">
        <f>SUM(B58:Z58)</f>
        <v>26589</v>
      </c>
      <c r="R61" s="89"/>
      <c r="S61" s="89"/>
      <c r="T61" s="38"/>
      <c r="U61" s="38" t="s">
        <v>4</v>
      </c>
      <c r="V61" s="38"/>
      <c r="W61" s="38"/>
      <c r="X61" s="89">
        <f>SUM(Q61/12)</f>
        <v>2215.75</v>
      </c>
      <c r="Y61" s="89"/>
      <c r="Z61" s="90"/>
      <c r="AA61" s="38"/>
    </row>
    <row r="62" spans="1:27" ht="42" customHeight="1" thickTop="1"/>
    <row r="63" spans="1:27" ht="21" customHeight="1"/>
    <row r="64" spans="1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</sheetData>
  <mergeCells count="726"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1:A2"/>
    <mergeCell ref="A29:A30"/>
    <mergeCell ref="J61:K61"/>
    <mergeCell ref="E61:G61"/>
    <mergeCell ref="Q61:S61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B6:C6"/>
    <mergeCell ref="B7:C7"/>
    <mergeCell ref="B8:C8"/>
    <mergeCell ref="B9:C9"/>
    <mergeCell ref="B10:C10"/>
    <mergeCell ref="B15:C15"/>
    <mergeCell ref="D19:E19"/>
    <mergeCell ref="D20:E20"/>
    <mergeCell ref="X61:Z61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B3:C3"/>
    <mergeCell ref="B5:C5"/>
    <mergeCell ref="B17:C17"/>
    <mergeCell ref="B18:C18"/>
    <mergeCell ref="B19:C19"/>
    <mergeCell ref="B20:C20"/>
    <mergeCell ref="B11:C11"/>
    <mergeCell ref="B12:C12"/>
    <mergeCell ref="B13:C13"/>
    <mergeCell ref="B14:C14"/>
    <mergeCell ref="B26:C26"/>
    <mergeCell ref="B27:C27"/>
    <mergeCell ref="B28:C28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1:C21"/>
    <mergeCell ref="B22:C22"/>
    <mergeCell ref="B23:C23"/>
    <mergeCell ref="B24:C24"/>
    <mergeCell ref="B25:C25"/>
    <mergeCell ref="B16:C16"/>
    <mergeCell ref="D26:E26"/>
    <mergeCell ref="D27:E27"/>
    <mergeCell ref="D28:E28"/>
    <mergeCell ref="D21:E21"/>
    <mergeCell ref="D22:E22"/>
    <mergeCell ref="D23:E23"/>
    <mergeCell ref="D24:E24"/>
    <mergeCell ref="D25:E25"/>
    <mergeCell ref="D16:E16"/>
    <mergeCell ref="D17:E17"/>
    <mergeCell ref="D18:E18"/>
    <mergeCell ref="F3:G3"/>
    <mergeCell ref="F6:G6"/>
    <mergeCell ref="F8:G8"/>
    <mergeCell ref="F10:G10"/>
    <mergeCell ref="F12:G12"/>
    <mergeCell ref="F14:G14"/>
    <mergeCell ref="F16:G16"/>
    <mergeCell ref="F18:G18"/>
    <mergeCell ref="F20:G20"/>
    <mergeCell ref="R3:S3"/>
    <mergeCell ref="T3:U3"/>
    <mergeCell ref="V3:W3"/>
    <mergeCell ref="X3:Y3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3:I3"/>
    <mergeCell ref="J3:K3"/>
    <mergeCell ref="L3:M3"/>
    <mergeCell ref="N3:O3"/>
    <mergeCell ref="P3:Q3"/>
    <mergeCell ref="T4:U4"/>
    <mergeCell ref="V4:W4"/>
    <mergeCell ref="X4:Y4"/>
    <mergeCell ref="R6:S6"/>
    <mergeCell ref="T6:U6"/>
    <mergeCell ref="V6:W6"/>
    <mergeCell ref="X6:Y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H6:I6"/>
    <mergeCell ref="J6:K6"/>
    <mergeCell ref="L6:M6"/>
    <mergeCell ref="N6:O6"/>
    <mergeCell ref="P6:Q6"/>
    <mergeCell ref="R8:S8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H8:I8"/>
    <mergeCell ref="J8:K8"/>
    <mergeCell ref="L8:M8"/>
    <mergeCell ref="N8:O8"/>
    <mergeCell ref="P8:Q8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0:I10"/>
    <mergeCell ref="J10:K10"/>
    <mergeCell ref="L10:M10"/>
    <mergeCell ref="N10:O10"/>
    <mergeCell ref="P10:Q10"/>
    <mergeCell ref="R12:S12"/>
    <mergeCell ref="T12:U12"/>
    <mergeCell ref="V12:W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2:I12"/>
    <mergeCell ref="J12:K12"/>
    <mergeCell ref="L12:M12"/>
    <mergeCell ref="N12:O12"/>
    <mergeCell ref="P12:Q12"/>
    <mergeCell ref="R14:S14"/>
    <mergeCell ref="T14:U14"/>
    <mergeCell ref="V14:W14"/>
    <mergeCell ref="X14:Y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H14:I14"/>
    <mergeCell ref="J14:K14"/>
    <mergeCell ref="L14:M14"/>
    <mergeCell ref="N14:O14"/>
    <mergeCell ref="P14:Q14"/>
    <mergeCell ref="R16:S16"/>
    <mergeCell ref="T16:U16"/>
    <mergeCell ref="V16:W16"/>
    <mergeCell ref="X16:Y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H16:I16"/>
    <mergeCell ref="J16:K16"/>
    <mergeCell ref="L16:M16"/>
    <mergeCell ref="N16:O16"/>
    <mergeCell ref="P16:Q16"/>
    <mergeCell ref="R18:S18"/>
    <mergeCell ref="T18:U18"/>
    <mergeCell ref="V18:W18"/>
    <mergeCell ref="X18:Y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H18:I18"/>
    <mergeCell ref="J18:K18"/>
    <mergeCell ref="L18:M18"/>
    <mergeCell ref="N18:O18"/>
    <mergeCell ref="P18:Q18"/>
    <mergeCell ref="R20:S20"/>
    <mergeCell ref="T20:U20"/>
    <mergeCell ref="V20:W20"/>
    <mergeCell ref="X20:Y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H20:I20"/>
    <mergeCell ref="J20:K20"/>
    <mergeCell ref="L20:M20"/>
    <mergeCell ref="N20:O20"/>
    <mergeCell ref="P20:Q20"/>
    <mergeCell ref="R22:S22"/>
    <mergeCell ref="T22:U22"/>
    <mergeCell ref="V22:W22"/>
    <mergeCell ref="X22:Y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H22:I22"/>
    <mergeCell ref="J22:K22"/>
    <mergeCell ref="L22:M22"/>
    <mergeCell ref="N22:O22"/>
    <mergeCell ref="P22:Q22"/>
    <mergeCell ref="F22:G22"/>
    <mergeCell ref="R24:S24"/>
    <mergeCell ref="T24:U24"/>
    <mergeCell ref="V24:W24"/>
    <mergeCell ref="X24:Y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H24:I24"/>
    <mergeCell ref="J24:K24"/>
    <mergeCell ref="L24:M24"/>
    <mergeCell ref="N24:O24"/>
    <mergeCell ref="P24:Q24"/>
    <mergeCell ref="F24:G24"/>
    <mergeCell ref="R26:S26"/>
    <mergeCell ref="T26:U26"/>
    <mergeCell ref="V26:W26"/>
    <mergeCell ref="X26:Y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H26:I26"/>
    <mergeCell ref="J26:K26"/>
    <mergeCell ref="L26:M26"/>
    <mergeCell ref="N26:O26"/>
    <mergeCell ref="P26:Q26"/>
    <mergeCell ref="F26:G26"/>
    <mergeCell ref="P28:Q28"/>
    <mergeCell ref="R28:S28"/>
    <mergeCell ref="T28:U28"/>
    <mergeCell ref="V28:W28"/>
    <mergeCell ref="X28:Y28"/>
    <mergeCell ref="F28:G28"/>
    <mergeCell ref="H28:I28"/>
    <mergeCell ref="J28:K28"/>
    <mergeCell ref="L28:M28"/>
    <mergeCell ref="N28:O28"/>
    <mergeCell ref="V31:W31"/>
    <mergeCell ref="X31:Y31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  <mergeCell ref="V34:W34"/>
    <mergeCell ref="X34:Y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V36:W36"/>
    <mergeCell ref="X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B36:C36"/>
    <mergeCell ref="D36:E36"/>
    <mergeCell ref="F36:G36"/>
    <mergeCell ref="H36:I36"/>
    <mergeCell ref="J36:K36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B38:C38"/>
    <mergeCell ref="D38:E38"/>
    <mergeCell ref="F38:G38"/>
    <mergeCell ref="H38:I38"/>
    <mergeCell ref="J38:K38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B40:C40"/>
    <mergeCell ref="D40:E40"/>
    <mergeCell ref="F40:G40"/>
    <mergeCell ref="H40:I40"/>
    <mergeCell ref="J40:K40"/>
    <mergeCell ref="V42:W42"/>
    <mergeCell ref="X42:Y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V44:W44"/>
    <mergeCell ref="X44:Y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B44:C44"/>
    <mergeCell ref="D44:E44"/>
    <mergeCell ref="F44:G44"/>
    <mergeCell ref="H44:I44"/>
    <mergeCell ref="J44:K44"/>
    <mergeCell ref="V46:W46"/>
    <mergeCell ref="X46:Y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B46:C46"/>
    <mergeCell ref="D46:E46"/>
    <mergeCell ref="F46:G46"/>
    <mergeCell ref="H46:I46"/>
    <mergeCell ref="J46:K46"/>
    <mergeCell ref="V48:W48"/>
    <mergeCell ref="X48:Y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B48:C48"/>
    <mergeCell ref="D48:E48"/>
    <mergeCell ref="F48:G48"/>
    <mergeCell ref="H48:I48"/>
    <mergeCell ref="J48:K48"/>
    <mergeCell ref="V50:W50"/>
    <mergeCell ref="X50:Y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B50:C50"/>
    <mergeCell ref="D50:E50"/>
    <mergeCell ref="F50:G50"/>
    <mergeCell ref="H50:I50"/>
    <mergeCell ref="J50:K50"/>
    <mergeCell ref="V52:W52"/>
    <mergeCell ref="X52:Y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V55:W55"/>
    <mergeCell ref="X55:Y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B55:C55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X60:Y60"/>
    <mergeCell ref="L60:M60"/>
    <mergeCell ref="N60:O60"/>
    <mergeCell ref="P60:Q60"/>
    <mergeCell ref="R60:S60"/>
    <mergeCell ref="T60:U60"/>
    <mergeCell ref="T57:U57"/>
    <mergeCell ref="V57:W57"/>
    <mergeCell ref="X57:Y57"/>
    <mergeCell ref="V58:W58"/>
    <mergeCell ref="X58:Y58"/>
    <mergeCell ref="L59:M59"/>
    <mergeCell ref="N59:O59"/>
    <mergeCell ref="P59:Q59"/>
    <mergeCell ref="R59:S59"/>
    <mergeCell ref="T59:U59"/>
    <mergeCell ref="V59:W59"/>
    <mergeCell ref="X59:Y59"/>
    <mergeCell ref="L58:M58"/>
    <mergeCell ref="N58:O58"/>
    <mergeCell ref="P58:Q58"/>
    <mergeCell ref="R58:S58"/>
    <mergeCell ref="T58:U58"/>
    <mergeCell ref="B60:C60"/>
    <mergeCell ref="D60:E60"/>
    <mergeCell ref="F60:G60"/>
    <mergeCell ref="H60:I60"/>
    <mergeCell ref="J60:K60"/>
    <mergeCell ref="F58:G58"/>
    <mergeCell ref="H58:I58"/>
    <mergeCell ref="J58:K58"/>
    <mergeCell ref="V60:W60"/>
    <mergeCell ref="B59:C59"/>
    <mergeCell ref="D59:E59"/>
    <mergeCell ref="F59:G59"/>
    <mergeCell ref="H59:I59"/>
    <mergeCell ref="J59:K59"/>
    <mergeCell ref="B58:C58"/>
    <mergeCell ref="D58:E58"/>
    <mergeCell ref="T2:U2"/>
    <mergeCell ref="V2:W2"/>
    <mergeCell ref="X2:Y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27"/>
  <sheetViews>
    <sheetView showGridLines="0" workbookViewId="0">
      <selection activeCell="M14" sqref="M14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>
      <c r="A2" s="3"/>
      <c r="B2" s="105"/>
      <c r="C2" s="97" t="s">
        <v>64</v>
      </c>
      <c r="D2" s="98"/>
      <c r="E2" s="3"/>
      <c r="F2" s="108"/>
      <c r="G2" s="101" t="s">
        <v>6</v>
      </c>
      <c r="H2" s="102"/>
      <c r="I2" s="3"/>
      <c r="J2" s="3"/>
      <c r="K2" s="3"/>
      <c r="L2" s="3"/>
    </row>
    <row r="3" spans="1:14" ht="13.5" customHeight="1">
      <c r="B3" s="106"/>
      <c r="C3" s="99"/>
      <c r="D3" s="100"/>
      <c r="E3" s="3"/>
      <c r="F3" s="109"/>
      <c r="G3" s="103"/>
      <c r="H3" s="104"/>
    </row>
    <row r="4" spans="1:14" ht="18.75" thickBot="1">
      <c r="B4" s="107"/>
      <c r="C4" s="14" t="s">
        <v>5</v>
      </c>
      <c r="D4" s="15" t="s">
        <v>8</v>
      </c>
      <c r="E4" s="8"/>
      <c r="F4" s="110"/>
      <c r="G4" s="14" t="s">
        <v>5</v>
      </c>
      <c r="H4" s="15" t="s">
        <v>7</v>
      </c>
    </row>
    <row r="5" spans="1:14" ht="15">
      <c r="B5" s="16">
        <v>1</v>
      </c>
      <c r="C5" s="17" t="str">
        <f>(Regnskab!N1)</f>
        <v>Marinus</v>
      </c>
      <c r="D5" s="19">
        <f>(Regnskab!N58)</f>
        <v>4015.5</v>
      </c>
      <c r="E5" s="9"/>
      <c r="F5" s="12">
        <v>1</v>
      </c>
      <c r="G5" s="17" t="str">
        <f>(Regnskab!L1)</f>
        <v>Berg</v>
      </c>
      <c r="H5" s="18">
        <f>(Regnskab!L59)</f>
        <v>75</v>
      </c>
    </row>
    <row r="6" spans="1:14" ht="15">
      <c r="B6" s="12">
        <v>2</v>
      </c>
      <c r="C6" s="11" t="str">
        <f>(Regnskab!P1)</f>
        <v>Rytter</v>
      </c>
      <c r="D6" s="6">
        <f>(Regnskab!P58)</f>
        <v>3964.5</v>
      </c>
      <c r="E6" s="9"/>
      <c r="F6" s="12">
        <v>4</v>
      </c>
      <c r="G6" s="11" t="str">
        <f>(Regnskab!R1)</f>
        <v>Ejnar</v>
      </c>
      <c r="H6" s="4">
        <f>(Regnskab!R59)</f>
        <v>50</v>
      </c>
    </row>
    <row r="7" spans="1:14" ht="15">
      <c r="B7" s="12">
        <v>3</v>
      </c>
      <c r="C7" s="11" t="str">
        <f>(Regnskab!B1)</f>
        <v>Damborg</v>
      </c>
      <c r="D7" s="6">
        <f>(Regnskab!B58)</f>
        <v>3058.5</v>
      </c>
      <c r="E7" s="9"/>
      <c r="F7" s="12">
        <v>4</v>
      </c>
      <c r="G7" s="27" t="str">
        <f>(Regnskab!H1)</f>
        <v>Kim Vagn</v>
      </c>
      <c r="H7" s="4">
        <f>(Regnskab!H59)</f>
        <v>50</v>
      </c>
    </row>
    <row r="8" spans="1:14" ht="15">
      <c r="B8" s="12">
        <v>4</v>
      </c>
      <c r="C8" s="11" t="str">
        <f>(Regnskab!V1)</f>
        <v>Carlo</v>
      </c>
      <c r="D8" s="6">
        <f>(Regnskab!V58)</f>
        <v>2015.5</v>
      </c>
      <c r="E8" s="9"/>
      <c r="F8" s="12">
        <v>4</v>
      </c>
      <c r="G8" s="11" t="str">
        <f>(Regnskab!D1)</f>
        <v>Poker</v>
      </c>
      <c r="H8" s="4">
        <f>(Regnskab!D59)</f>
        <v>50</v>
      </c>
    </row>
    <row r="9" spans="1:14" ht="15">
      <c r="B9" s="12">
        <v>5</v>
      </c>
      <c r="C9" s="11" t="str">
        <f>(Regnskab!T1)</f>
        <v>Bajads</v>
      </c>
      <c r="D9" s="6">
        <f>(Regnskab!T58)</f>
        <v>1837</v>
      </c>
      <c r="E9" s="9"/>
      <c r="F9" s="12">
        <v>8</v>
      </c>
      <c r="G9" s="11" t="str">
        <f>(Regnskab!T1)</f>
        <v>Bajads</v>
      </c>
      <c r="H9" s="4">
        <f>(Regnskab!T59)</f>
        <v>25</v>
      </c>
    </row>
    <row r="10" spans="1:14" ht="15">
      <c r="B10" s="12">
        <v>6</v>
      </c>
      <c r="C10" s="11" t="str">
        <f>(Regnskab!J1)</f>
        <v>Baske</v>
      </c>
      <c r="D10" s="6">
        <f>(Regnskab!J58)</f>
        <v>1830.5</v>
      </c>
      <c r="E10" s="9"/>
      <c r="F10" s="12">
        <v>8</v>
      </c>
      <c r="G10" s="11" t="str">
        <f>(Regnskab!J1)</f>
        <v>Baske</v>
      </c>
      <c r="H10" s="4">
        <f>(Regnskab!J59)</f>
        <v>25</v>
      </c>
    </row>
    <row r="11" spans="1:14" ht="15">
      <c r="B11" s="12">
        <v>7</v>
      </c>
      <c r="C11" s="11" t="str">
        <f>(Regnskab!X1)</f>
        <v>Benny</v>
      </c>
      <c r="D11" s="6">
        <f>(Regnskab!X58)</f>
        <v>1765</v>
      </c>
      <c r="E11" s="9"/>
      <c r="F11" s="12">
        <v>8</v>
      </c>
      <c r="G11" s="11" t="str">
        <f>(Regnskab!X1)</f>
        <v>Benny</v>
      </c>
      <c r="H11" s="4">
        <f>(Regnskab!X59)</f>
        <v>25</v>
      </c>
    </row>
    <row r="12" spans="1:14" ht="15">
      <c r="B12" s="12">
        <v>8</v>
      </c>
      <c r="C12" s="11" t="str">
        <f>(Regnskab!F1)</f>
        <v>Kromanden</v>
      </c>
      <c r="D12" s="6">
        <f>(Regnskab!F58)</f>
        <v>1680</v>
      </c>
      <c r="E12" s="9"/>
      <c r="F12" s="12">
        <v>8</v>
      </c>
      <c r="G12" s="11" t="str">
        <f>(Regnskab!F1)</f>
        <v>Kromanden</v>
      </c>
      <c r="H12" s="4">
        <f>(Regnskab!F59)</f>
        <v>25</v>
      </c>
    </row>
    <row r="13" spans="1:14" ht="15">
      <c r="B13" s="12">
        <v>9</v>
      </c>
      <c r="C13" s="11" t="str">
        <f>(Regnskab!H1)</f>
        <v>Kim Vagn</v>
      </c>
      <c r="D13" s="6">
        <f>(Regnskab!H58)</f>
        <v>1395</v>
      </c>
      <c r="E13" s="9"/>
      <c r="F13" s="12">
        <v>12</v>
      </c>
      <c r="G13" s="11" t="str">
        <f>(Regnskab!V1)</f>
        <v>Carlo</v>
      </c>
      <c r="H13" s="4">
        <f>(Regnskab!V59)</f>
        <v>0</v>
      </c>
    </row>
    <row r="14" spans="1:14" ht="15">
      <c r="B14" s="12">
        <v>10</v>
      </c>
      <c r="C14" s="11" t="str">
        <f>(Regnskab!D1)</f>
        <v>Poker</v>
      </c>
      <c r="D14" s="6">
        <f>(Regnskab!D58)</f>
        <v>1343.5</v>
      </c>
      <c r="E14" s="9"/>
      <c r="F14" s="12">
        <v>12</v>
      </c>
      <c r="G14" s="11" t="str">
        <f>(Regnskab!B1)</f>
        <v>Damborg</v>
      </c>
      <c r="H14" s="4">
        <f>(Regnskab!B59)</f>
        <v>0</v>
      </c>
    </row>
    <row r="15" spans="1:14" ht="15">
      <c r="B15" s="12">
        <v>11</v>
      </c>
      <c r="C15" s="11" t="str">
        <f>(Regnskab!R1)</f>
        <v>Ejnar</v>
      </c>
      <c r="D15" s="6">
        <f>(Regnskab!R58)</f>
        <v>1165</v>
      </c>
      <c r="E15" s="9"/>
      <c r="F15" s="12">
        <v>12</v>
      </c>
      <c r="G15" s="11" t="str">
        <f>(Regnskab!N1)</f>
        <v>Marinus</v>
      </c>
      <c r="H15" s="4">
        <f>(Regnskab!N59)</f>
        <v>0</v>
      </c>
    </row>
    <row r="16" spans="1:14" ht="15.75" thickBot="1">
      <c r="B16" s="23">
        <v>12</v>
      </c>
      <c r="C16" s="13" t="str">
        <f>(Regnskab!L1)</f>
        <v>Berg</v>
      </c>
      <c r="D16" s="7">
        <f>(Regnskab!L58)</f>
        <v>991</v>
      </c>
      <c r="E16" s="9"/>
      <c r="F16" s="12">
        <v>12</v>
      </c>
      <c r="G16" s="13" t="str">
        <f>(Regnskab!P1)</f>
        <v>Rytter</v>
      </c>
      <c r="H16" s="5">
        <f>(Regnskab!P59)</f>
        <v>0</v>
      </c>
    </row>
    <row r="17" spans="1:8" ht="15">
      <c r="A17" s="10"/>
      <c r="B17" s="2"/>
      <c r="C17"/>
    </row>
    <row r="18" spans="1:8" ht="12.75" customHeight="1">
      <c r="C18" s="1" t="s">
        <v>8</v>
      </c>
      <c r="D18" s="28">
        <f>SUM(D5:D17)</f>
        <v>25061</v>
      </c>
      <c r="H18" s="30"/>
    </row>
    <row r="19" spans="1:8" ht="13.5" customHeight="1">
      <c r="C19" s="1" t="s">
        <v>66</v>
      </c>
      <c r="D19" s="28">
        <f>SUM(Regnskab!AA3:'Regnskab'!AA57)</f>
        <v>120</v>
      </c>
    </row>
    <row r="20" spans="1:8">
      <c r="C20" s="1" t="s">
        <v>13</v>
      </c>
      <c r="D20" s="28">
        <f>SUM(Regnskab!Z3:'Regnskab'!Z57)</f>
        <v>1528</v>
      </c>
    </row>
    <row r="21" spans="1:8" ht="13.5" thickBot="1">
      <c r="D21" s="29">
        <f>SUM(D18:D20)</f>
        <v>26709</v>
      </c>
      <c r="H21" s="29">
        <f>SUM(H5:H16)</f>
        <v>325</v>
      </c>
    </row>
    <row r="22" spans="1:8" ht="13.5" thickTop="1"/>
    <row r="27" spans="1:8">
      <c r="F27" t="s">
        <v>10</v>
      </c>
    </row>
  </sheetData>
  <sortState xmlns:xlrd2="http://schemas.microsoft.com/office/spreadsheetml/2017/richdata2" ref="C5:D16">
    <sortCondition descending="1" ref="D5:D16"/>
    <sortCondition ref="C5:C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C25"/>
  <sheetViews>
    <sheetView workbookViewId="0">
      <selection activeCell="AE16" sqref="AE16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5" width="7.85546875" bestFit="1" customWidth="1"/>
  </cols>
  <sheetData>
    <row r="1" spans="1:29">
      <c r="A1" s="41"/>
      <c r="B1" s="42">
        <v>1998</v>
      </c>
      <c r="C1" s="42">
        <v>1999</v>
      </c>
      <c r="D1" s="42">
        <v>2000</v>
      </c>
      <c r="E1" s="42">
        <v>2001</v>
      </c>
      <c r="F1" s="42">
        <v>2002</v>
      </c>
      <c r="G1" s="42">
        <v>2003</v>
      </c>
      <c r="H1" s="42">
        <v>2004</v>
      </c>
      <c r="I1" s="42">
        <v>2005</v>
      </c>
      <c r="J1" s="42">
        <v>2006</v>
      </c>
      <c r="K1" s="42">
        <v>2007</v>
      </c>
      <c r="L1" s="42">
        <v>2008</v>
      </c>
      <c r="M1" s="42">
        <v>2009</v>
      </c>
      <c r="N1" s="42">
        <v>2010</v>
      </c>
      <c r="O1" s="42">
        <v>2011</v>
      </c>
      <c r="P1" s="42">
        <v>2012</v>
      </c>
      <c r="Q1" s="42">
        <v>2013</v>
      </c>
      <c r="R1" s="42">
        <v>2014</v>
      </c>
      <c r="S1" s="42">
        <v>2015</v>
      </c>
      <c r="T1" s="42">
        <v>2016</v>
      </c>
      <c r="U1" s="42">
        <v>2017</v>
      </c>
      <c r="V1" s="42">
        <v>2018</v>
      </c>
      <c r="W1" s="42">
        <v>2019</v>
      </c>
      <c r="X1" s="42">
        <v>2020</v>
      </c>
      <c r="Y1" s="42">
        <v>2021</v>
      </c>
      <c r="Z1" s="42">
        <v>2022</v>
      </c>
    </row>
    <row r="2" spans="1:29">
      <c r="A2" s="43" t="s">
        <v>11</v>
      </c>
      <c r="B2" s="44">
        <v>2924</v>
      </c>
      <c r="C2" s="44">
        <v>6691</v>
      </c>
      <c r="D2" s="44">
        <v>5754</v>
      </c>
      <c r="E2" s="44">
        <v>6750</v>
      </c>
      <c r="F2" s="44">
        <v>7237</v>
      </c>
      <c r="G2" s="44">
        <v>13933</v>
      </c>
      <c r="H2" s="44">
        <v>8476</v>
      </c>
      <c r="I2" s="44">
        <v>10227</v>
      </c>
      <c r="J2" s="44">
        <v>13519</v>
      </c>
      <c r="K2" s="44">
        <v>11119</v>
      </c>
      <c r="L2" s="44">
        <v>10403</v>
      </c>
      <c r="M2" s="44">
        <v>16824</v>
      </c>
      <c r="N2" s="44">
        <v>20410</v>
      </c>
      <c r="O2" s="44">
        <v>13365</v>
      </c>
      <c r="P2" s="44">
        <v>16285</v>
      </c>
      <c r="Q2" s="44">
        <v>24771</v>
      </c>
      <c r="R2" s="44">
        <v>17128</v>
      </c>
      <c r="S2" s="44">
        <v>20745</v>
      </c>
      <c r="T2" s="44">
        <v>26751</v>
      </c>
      <c r="U2" s="44">
        <v>16053</v>
      </c>
      <c r="V2" s="44">
        <v>21269</v>
      </c>
      <c r="W2" s="44">
        <v>24969</v>
      </c>
      <c r="X2" s="45">
        <v>24222.5</v>
      </c>
      <c r="Y2" s="45">
        <v>13990.5</v>
      </c>
      <c r="Z2" s="45">
        <f>SUM(Tipsmester!$D$18)</f>
        <v>25061</v>
      </c>
    </row>
    <row r="3" spans="1:29">
      <c r="A3" s="43" t="s">
        <v>7</v>
      </c>
      <c r="B3" s="44">
        <v>625</v>
      </c>
      <c r="C3" s="44">
        <v>525</v>
      </c>
      <c r="D3" s="44">
        <v>450</v>
      </c>
      <c r="E3" s="44">
        <v>525</v>
      </c>
      <c r="F3" s="44">
        <v>700</v>
      </c>
      <c r="G3" s="44">
        <v>275</v>
      </c>
      <c r="H3" s="44">
        <v>400</v>
      </c>
      <c r="I3" s="44">
        <v>300</v>
      </c>
      <c r="J3" s="44">
        <v>275</v>
      </c>
      <c r="K3" s="44">
        <v>275</v>
      </c>
      <c r="L3" s="44">
        <v>425</v>
      </c>
      <c r="M3" s="44">
        <v>325</v>
      </c>
      <c r="N3" s="44">
        <v>275</v>
      </c>
      <c r="O3" s="44">
        <v>250</v>
      </c>
      <c r="P3" s="44">
        <v>225</v>
      </c>
      <c r="Q3" s="44">
        <v>225</v>
      </c>
      <c r="R3" s="44">
        <v>275</v>
      </c>
      <c r="S3" s="44">
        <v>275</v>
      </c>
      <c r="T3" s="44">
        <v>350</v>
      </c>
      <c r="U3" s="44">
        <v>300</v>
      </c>
      <c r="V3" s="44">
        <v>350</v>
      </c>
      <c r="W3" s="44">
        <v>375</v>
      </c>
      <c r="X3" s="45">
        <v>275</v>
      </c>
      <c r="Y3" s="45">
        <v>275</v>
      </c>
      <c r="Z3" s="45">
        <f>SUM(Tipsmester!$H$21)</f>
        <v>325</v>
      </c>
    </row>
    <row r="4" spans="1:29">
      <c r="A4" s="43" t="s">
        <v>12</v>
      </c>
      <c r="B4" s="44">
        <v>1400</v>
      </c>
      <c r="C4" s="44">
        <v>579</v>
      </c>
      <c r="D4" s="44">
        <v>926</v>
      </c>
      <c r="E4" s="44">
        <v>1099</v>
      </c>
      <c r="F4" s="44">
        <v>1855</v>
      </c>
      <c r="G4" s="44">
        <v>932</v>
      </c>
      <c r="H4" s="44">
        <v>1419</v>
      </c>
      <c r="I4" s="44">
        <v>2848</v>
      </c>
      <c r="J4" s="44">
        <v>1004</v>
      </c>
      <c r="K4" s="44">
        <v>2192</v>
      </c>
      <c r="L4" s="44">
        <v>4278</v>
      </c>
      <c r="M4" s="44">
        <v>960</v>
      </c>
      <c r="N4" s="44">
        <v>3383</v>
      </c>
      <c r="O4" s="44">
        <v>1131</v>
      </c>
      <c r="P4" s="44">
        <v>693</v>
      </c>
      <c r="Q4" s="44">
        <v>1975</v>
      </c>
      <c r="R4" s="44">
        <v>775</v>
      </c>
      <c r="S4" s="44">
        <v>1604</v>
      </c>
      <c r="T4" s="44">
        <v>833</v>
      </c>
      <c r="U4" s="44">
        <v>536</v>
      </c>
      <c r="V4" s="44">
        <v>1540</v>
      </c>
      <c r="W4" s="44">
        <v>1215</v>
      </c>
      <c r="X4" s="45">
        <v>2071.5</v>
      </c>
      <c r="Y4" s="45">
        <v>2071.5</v>
      </c>
      <c r="Z4" s="45">
        <f>SUM(Tipsmester!D19+Tipsmester!D20)</f>
        <v>1648</v>
      </c>
    </row>
    <row r="5" spans="1:29" ht="13.5" thickBot="1">
      <c r="A5" s="46"/>
      <c r="B5" s="47">
        <f t="shared" ref="B5:X5" si="0">SUM(B2+B4)</f>
        <v>4324</v>
      </c>
      <c r="C5" s="47">
        <f t="shared" si="0"/>
        <v>7270</v>
      </c>
      <c r="D5" s="47">
        <f t="shared" si="0"/>
        <v>6680</v>
      </c>
      <c r="E5" s="47">
        <f t="shared" si="0"/>
        <v>7849</v>
      </c>
      <c r="F5" s="47">
        <f t="shared" si="0"/>
        <v>9092</v>
      </c>
      <c r="G5" s="47">
        <f t="shared" si="0"/>
        <v>14865</v>
      </c>
      <c r="H5" s="47">
        <f t="shared" si="0"/>
        <v>9895</v>
      </c>
      <c r="I5" s="47">
        <f t="shared" si="0"/>
        <v>13075</v>
      </c>
      <c r="J5" s="47">
        <f t="shared" si="0"/>
        <v>14523</v>
      </c>
      <c r="K5" s="47">
        <f t="shared" si="0"/>
        <v>13311</v>
      </c>
      <c r="L5" s="47">
        <f t="shared" si="0"/>
        <v>14681</v>
      </c>
      <c r="M5" s="47">
        <f t="shared" si="0"/>
        <v>17784</v>
      </c>
      <c r="N5" s="47">
        <f t="shared" si="0"/>
        <v>23793</v>
      </c>
      <c r="O5" s="47">
        <f t="shared" si="0"/>
        <v>14496</v>
      </c>
      <c r="P5" s="47">
        <f t="shared" si="0"/>
        <v>16978</v>
      </c>
      <c r="Q5" s="47">
        <f t="shared" si="0"/>
        <v>26746</v>
      </c>
      <c r="R5" s="47">
        <f t="shared" si="0"/>
        <v>17903</v>
      </c>
      <c r="S5" s="47">
        <f>SUM(S2+S4)</f>
        <v>22349</v>
      </c>
      <c r="T5" s="47">
        <v>27583</v>
      </c>
      <c r="U5" s="47">
        <v>16589</v>
      </c>
      <c r="V5" s="47">
        <f t="shared" si="0"/>
        <v>22809</v>
      </c>
      <c r="W5" s="47">
        <f t="shared" si="0"/>
        <v>26184</v>
      </c>
      <c r="X5" s="48">
        <f t="shared" si="0"/>
        <v>26294</v>
      </c>
      <c r="Y5" s="48">
        <f>SUM(Y2+Y4)</f>
        <v>16062</v>
      </c>
      <c r="Z5" s="48">
        <f>SUM(Z2+Z4)</f>
        <v>26709</v>
      </c>
    </row>
    <row r="6" spans="1:29" ht="13.5" thickTop="1"/>
    <row r="14" spans="1:29" ht="15">
      <c r="AC14" s="22"/>
    </row>
    <row r="15" spans="1:29" ht="15">
      <c r="AC15" s="22"/>
    </row>
    <row r="16" spans="1:29" ht="15">
      <c r="AC16" s="22"/>
    </row>
    <row r="17" spans="29:29" ht="15">
      <c r="AC17" s="22"/>
    </row>
    <row r="18" spans="29:29" ht="15">
      <c r="AC18" s="22"/>
    </row>
    <row r="19" spans="29:29" ht="15">
      <c r="AC19" s="22"/>
    </row>
    <row r="20" spans="29:29" ht="15">
      <c r="AC20" s="22"/>
    </row>
    <row r="21" spans="29:29" ht="15">
      <c r="AC21" s="22"/>
    </row>
    <row r="22" spans="29:29" ht="15">
      <c r="AC22" s="22"/>
    </row>
    <row r="23" spans="29:29" ht="15">
      <c r="AC23" s="22"/>
    </row>
    <row r="24" spans="29:29" ht="15">
      <c r="AC24" s="22"/>
    </row>
    <row r="25" spans="29:29" ht="15">
      <c r="AC25" s="22"/>
    </row>
  </sheetData>
  <conditionalFormatting sqref="B3:Y3">
    <cfRule type="top10" dxfId="7" priority="15" rank="1"/>
  </conditionalFormatting>
  <conditionalFormatting sqref="B2:Y2">
    <cfRule type="top10" dxfId="6" priority="14" rank="1"/>
  </conditionalFormatting>
  <conditionalFormatting sqref="B4:Y4">
    <cfRule type="top10" dxfId="5" priority="13" rank="1"/>
  </conditionalFormatting>
  <conditionalFormatting sqref="B5:Y5">
    <cfRule type="top10" dxfId="4" priority="12" rank="1"/>
  </conditionalFormatting>
  <conditionalFormatting sqref="B3:Z3">
    <cfRule type="top10" dxfId="3" priority="4" rank="1"/>
  </conditionalFormatting>
  <conditionalFormatting sqref="B4:Z4">
    <cfRule type="top10" dxfId="2" priority="2" rank="1"/>
  </conditionalFormatting>
  <conditionalFormatting sqref="B5:Z5">
    <cfRule type="top10" dxfId="1" priority="1" rank="1"/>
  </conditionalFormatting>
  <conditionalFormatting sqref="B2:Z2">
    <cfRule type="top10" dxfId="0" priority="3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16"/>
  <sheetViews>
    <sheetView showGridLines="0" workbookViewId="0">
      <selection activeCell="D30" sqref="D30"/>
    </sheetView>
  </sheetViews>
  <sheetFormatPr defaultRowHeight="12.75"/>
  <cols>
    <col min="2" max="2" width="32.7109375" customWidth="1"/>
    <col min="3" max="4" width="13.7109375" customWidth="1"/>
  </cols>
  <sheetData>
    <row r="2" spans="2:4" ht="42" customHeight="1">
      <c r="B2" s="25">
        <v>2022</v>
      </c>
      <c r="C2" s="26" t="s">
        <v>8</v>
      </c>
      <c r="D2" s="26" t="s">
        <v>7</v>
      </c>
    </row>
    <row r="3" spans="2:4" ht="21" customHeight="1">
      <c r="B3" s="51" t="str">
        <f>"Januar - "&amp;Regnskab!B1</f>
        <v>Januar - Damborg</v>
      </c>
      <c r="C3" s="40">
        <f>Regnskab!B$58</f>
        <v>3058.5</v>
      </c>
      <c r="D3" s="40">
        <f>Regnskab!B$59</f>
        <v>0</v>
      </c>
    </row>
    <row r="4" spans="2:4" ht="21" customHeight="1">
      <c r="B4" s="51" t="str">
        <f>"Februar - "&amp;Regnskab!D1</f>
        <v>Februar - Poker</v>
      </c>
      <c r="C4" s="40">
        <f>Regnskab!D$58</f>
        <v>1343.5</v>
      </c>
      <c r="D4" s="40">
        <f>Regnskab!D$59</f>
        <v>50</v>
      </c>
    </row>
    <row r="5" spans="2:4" ht="21" customHeight="1">
      <c r="B5" s="51" t="str">
        <f>"Marts - "&amp;Regnskab!F1</f>
        <v>Marts - Kromanden</v>
      </c>
      <c r="C5" s="40">
        <f>Regnskab!F$58</f>
        <v>1680</v>
      </c>
      <c r="D5" s="40">
        <f>Regnskab!F$59</f>
        <v>25</v>
      </c>
    </row>
    <row r="6" spans="2:4" ht="21" customHeight="1">
      <c r="B6" s="51" t="str">
        <f>"April - "&amp;Regnskab!H1</f>
        <v>April - Kim Vagn</v>
      </c>
      <c r="C6" s="40">
        <f>Regnskab!H$58</f>
        <v>1395</v>
      </c>
      <c r="D6" s="40">
        <f>Regnskab!H$59</f>
        <v>50</v>
      </c>
    </row>
    <row r="7" spans="2:4" ht="21" customHeight="1">
      <c r="B7" s="51" t="str">
        <f>"Maj - "&amp;Regnskab!J1</f>
        <v>Maj - Baske</v>
      </c>
      <c r="C7" s="40">
        <f>Regnskab!J$58</f>
        <v>1830.5</v>
      </c>
      <c r="D7" s="40">
        <f>Regnskab!J$59</f>
        <v>25</v>
      </c>
    </row>
    <row r="8" spans="2:4" ht="21" customHeight="1">
      <c r="B8" s="51" t="str">
        <f>"Juni - "&amp;Regnskab!L1</f>
        <v>Juni - Berg</v>
      </c>
      <c r="C8" s="40">
        <f>Regnskab!L$58</f>
        <v>991</v>
      </c>
      <c r="D8" s="40">
        <f>Regnskab!L$59</f>
        <v>75</v>
      </c>
    </row>
    <row r="9" spans="2:4" ht="21" customHeight="1">
      <c r="B9" s="51" t="str">
        <f>"Juli - "&amp;Regnskab!N1</f>
        <v>Juli - Marinus</v>
      </c>
      <c r="C9" s="40">
        <f>Regnskab!N$58</f>
        <v>4015.5</v>
      </c>
      <c r="D9" s="40">
        <f>Regnskab!N$59</f>
        <v>0</v>
      </c>
    </row>
    <row r="10" spans="2:4" ht="21" customHeight="1">
      <c r="B10" s="51" t="str">
        <f>"August - "&amp;Regnskab!P1</f>
        <v>August - Rytter</v>
      </c>
      <c r="C10" s="40">
        <f>Regnskab!P$58</f>
        <v>3964.5</v>
      </c>
      <c r="D10" s="40">
        <f>Regnskab!P$59</f>
        <v>0</v>
      </c>
    </row>
    <row r="11" spans="2:4" ht="21" customHeight="1">
      <c r="B11" s="51" t="str">
        <f>"September - "&amp;Regnskab!R1</f>
        <v>September - Ejnar</v>
      </c>
      <c r="C11" s="40">
        <f>Regnskab!R$58</f>
        <v>1165</v>
      </c>
      <c r="D11" s="40">
        <f>Regnskab!R$59</f>
        <v>50</v>
      </c>
    </row>
    <row r="12" spans="2:4" ht="21" customHeight="1">
      <c r="B12" s="51" t="str">
        <f>"Oktober - "&amp;Regnskab!T1</f>
        <v>Oktober - Bajads</v>
      </c>
      <c r="C12" s="40">
        <f>Regnskab!T$58</f>
        <v>1837</v>
      </c>
      <c r="D12" s="40">
        <f>Regnskab!T$59</f>
        <v>25</v>
      </c>
    </row>
    <row r="13" spans="2:4" ht="21" customHeight="1">
      <c r="B13" s="51" t="str">
        <f>"November - "&amp;Regnskab!V1</f>
        <v>November - Carlo</v>
      </c>
      <c r="C13" s="40">
        <f>Regnskab!V$58</f>
        <v>2015.5</v>
      </c>
      <c r="D13" s="40">
        <f>Regnskab!V$59</f>
        <v>0</v>
      </c>
    </row>
    <row r="14" spans="2:4" ht="21" customHeight="1">
      <c r="B14" s="51" t="str">
        <f>"December - "&amp;Regnskab!X1</f>
        <v>December - Benny</v>
      </c>
      <c r="C14" s="40">
        <f>Regnskab!X$58</f>
        <v>1765</v>
      </c>
      <c r="D14" s="40">
        <f>Regnskab!X$59</f>
        <v>25</v>
      </c>
    </row>
    <row r="15" spans="2:4" ht="21" customHeight="1">
      <c r="B15" s="49" t="s">
        <v>9</v>
      </c>
      <c r="C15" s="50">
        <f>SUM(C3:C14)</f>
        <v>25061</v>
      </c>
      <c r="D15" s="50">
        <f>SUM(D3:D14)</f>
        <v>325</v>
      </c>
    </row>
    <row r="16" spans="2:4" ht="21" customHeight="1">
      <c r="B16" s="49" t="s">
        <v>16</v>
      </c>
      <c r="C16" s="50">
        <f>Regnskab!Z58</f>
        <v>1528</v>
      </c>
      <c r="D16" s="50">
        <f>Regnskab!AA58</f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01A3-4C79-4AFA-9613-A01AF4531DD5}">
  <sheetPr>
    <tabColor rgb="FFFFFF00"/>
  </sheetPr>
  <dimension ref="C1:F16"/>
  <sheetViews>
    <sheetView workbookViewId="0">
      <selection activeCell="D23" sqref="D23"/>
    </sheetView>
  </sheetViews>
  <sheetFormatPr defaultRowHeight="12.75"/>
  <sheetData>
    <row r="1" spans="3:6" ht="19.5">
      <c r="C1" s="52" t="s">
        <v>29</v>
      </c>
      <c r="D1" s="53" t="s">
        <v>30</v>
      </c>
      <c r="E1" s="54"/>
      <c r="F1" s="55"/>
    </row>
    <row r="2" spans="3:6" ht="19.5">
      <c r="C2" s="56" t="s">
        <v>31</v>
      </c>
      <c r="D2" s="57" t="s">
        <v>32</v>
      </c>
      <c r="E2" s="58"/>
      <c r="F2" s="55"/>
    </row>
    <row r="3" spans="3:6" ht="19.5">
      <c r="C3" s="52" t="s">
        <v>33</v>
      </c>
      <c r="D3" s="53" t="s">
        <v>34</v>
      </c>
      <c r="E3" s="54"/>
      <c r="F3" s="55"/>
    </row>
    <row r="4" spans="3:6" ht="19.5">
      <c r="C4" s="56" t="s">
        <v>35</v>
      </c>
      <c r="D4" s="57" t="s">
        <v>36</v>
      </c>
      <c r="E4" s="58"/>
      <c r="F4" s="55"/>
    </row>
    <row r="5" spans="3:6" ht="19.5">
      <c r="C5" s="52" t="s">
        <v>37</v>
      </c>
      <c r="D5" s="53" t="s">
        <v>38</v>
      </c>
      <c r="E5" s="54"/>
      <c r="F5" s="55"/>
    </row>
    <row r="6" spans="3:6" ht="19.5">
      <c r="C6" s="56" t="s">
        <v>39</v>
      </c>
      <c r="D6" s="57" t="s">
        <v>40</v>
      </c>
      <c r="E6" s="58"/>
      <c r="F6" s="55"/>
    </row>
    <row r="7" spans="3:6" ht="19.5">
      <c r="C7" s="52" t="s">
        <v>41</v>
      </c>
      <c r="D7" s="53" t="s">
        <v>42</v>
      </c>
      <c r="E7" s="54"/>
      <c r="F7" s="55"/>
    </row>
    <row r="8" spans="3:6" ht="19.5">
      <c r="C8" s="56" t="s">
        <v>43</v>
      </c>
      <c r="D8" s="57" t="s">
        <v>44</v>
      </c>
      <c r="E8" s="58"/>
      <c r="F8" s="55"/>
    </row>
    <row r="9" spans="3:6" ht="19.5">
      <c r="C9" s="52" t="s">
        <v>45</v>
      </c>
      <c r="D9" s="53" t="s">
        <v>46</v>
      </c>
      <c r="E9" s="54"/>
      <c r="F9" s="55"/>
    </row>
    <row r="10" spans="3:6" ht="19.5">
      <c r="C10" s="56" t="s">
        <v>47</v>
      </c>
      <c r="D10" s="57" t="s">
        <v>48</v>
      </c>
      <c r="E10" s="58"/>
      <c r="F10" s="55"/>
    </row>
    <row r="11" spans="3:6" ht="19.5">
      <c r="C11" s="52" t="s">
        <v>49</v>
      </c>
      <c r="D11" s="53" t="s">
        <v>50</v>
      </c>
      <c r="E11" s="54"/>
      <c r="F11" s="55"/>
    </row>
    <row r="12" spans="3:6" ht="19.5">
      <c r="C12" s="56" t="s">
        <v>51</v>
      </c>
      <c r="D12" s="57" t="s">
        <v>52</v>
      </c>
      <c r="E12" s="58"/>
      <c r="F12" s="55"/>
    </row>
    <row r="13" spans="3:6" ht="19.5">
      <c r="C13" s="52" t="s">
        <v>53</v>
      </c>
      <c r="D13" s="53" t="s">
        <v>54</v>
      </c>
      <c r="E13" s="54"/>
      <c r="F13" s="55"/>
    </row>
    <row r="14" spans="3:6" ht="19.5">
      <c r="C14" s="56" t="s">
        <v>55</v>
      </c>
      <c r="D14" s="57" t="s">
        <v>56</v>
      </c>
      <c r="E14" s="58"/>
      <c r="F14" s="55"/>
    </row>
    <row r="15" spans="3:6" ht="19.5">
      <c r="C15" s="52" t="s">
        <v>57</v>
      </c>
      <c r="D15" s="53" t="s">
        <v>58</v>
      </c>
      <c r="E15" s="54"/>
      <c r="F15" s="55"/>
    </row>
    <row r="16" spans="3:6" ht="19.5">
      <c r="C16" s="56" t="s">
        <v>59</v>
      </c>
      <c r="D16" s="57" t="s">
        <v>60</v>
      </c>
      <c r="E16" s="58"/>
      <c r="F16" s="5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1367-3CB3-4551-90C1-4B191C0A60BD}">
  <sheetPr>
    <tabColor rgb="FFFFC000"/>
  </sheetPr>
  <dimension ref="A1:AC24"/>
  <sheetViews>
    <sheetView workbookViewId="0">
      <selection activeCell="W18" sqref="W18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5" width="7.85546875" bestFit="1" customWidth="1"/>
  </cols>
  <sheetData>
    <row r="1" spans="1:29">
      <c r="A1" s="41"/>
      <c r="B1" s="42">
        <v>1998</v>
      </c>
      <c r="C1" s="42">
        <v>1999</v>
      </c>
      <c r="D1" s="42">
        <v>2000</v>
      </c>
      <c r="E1" s="42">
        <v>2001</v>
      </c>
      <c r="F1" s="42">
        <v>2002</v>
      </c>
      <c r="G1" s="42">
        <v>2003</v>
      </c>
      <c r="H1" s="42">
        <v>2004</v>
      </c>
      <c r="I1" s="42">
        <v>2005</v>
      </c>
      <c r="J1" s="42">
        <v>2006</v>
      </c>
      <c r="K1" s="42">
        <v>2007</v>
      </c>
      <c r="L1" s="42">
        <v>2008</v>
      </c>
      <c r="M1" s="42">
        <v>2009</v>
      </c>
      <c r="N1" s="42">
        <v>2010</v>
      </c>
      <c r="O1" s="42">
        <v>2011</v>
      </c>
      <c r="P1" s="42">
        <v>2012</v>
      </c>
      <c r="Q1" s="42">
        <v>2013</v>
      </c>
      <c r="R1" s="42">
        <v>2014</v>
      </c>
      <c r="S1" s="42">
        <v>2015</v>
      </c>
      <c r="T1" s="42">
        <v>2016</v>
      </c>
      <c r="U1" s="42">
        <v>2017</v>
      </c>
      <c r="V1" s="42">
        <v>2018</v>
      </c>
      <c r="W1" s="42">
        <v>2019</v>
      </c>
      <c r="X1" s="42">
        <v>2020</v>
      </c>
      <c r="Y1" s="42">
        <v>2021</v>
      </c>
      <c r="Z1" s="42">
        <v>2022</v>
      </c>
    </row>
    <row r="2" spans="1:29">
      <c r="A2" s="43" t="s">
        <v>11</v>
      </c>
      <c r="B2" s="44">
        <v>2924</v>
      </c>
      <c r="C2" s="44">
        <v>6691</v>
      </c>
      <c r="D2" s="44">
        <v>5754</v>
      </c>
      <c r="E2" s="44">
        <v>6750</v>
      </c>
      <c r="F2" s="44">
        <v>7237</v>
      </c>
      <c r="G2" s="44">
        <v>13933</v>
      </c>
      <c r="H2" s="44">
        <v>8476</v>
      </c>
      <c r="I2" s="44">
        <v>10227</v>
      </c>
      <c r="J2" s="44">
        <v>13555</v>
      </c>
      <c r="K2" s="44">
        <v>11119</v>
      </c>
      <c r="L2" s="44">
        <v>10403</v>
      </c>
      <c r="M2" s="44">
        <v>16824</v>
      </c>
      <c r="N2" s="44">
        <v>20410</v>
      </c>
      <c r="O2" s="44">
        <v>13365</v>
      </c>
      <c r="P2" s="44">
        <v>16285</v>
      </c>
      <c r="Q2" s="44">
        <v>24771</v>
      </c>
      <c r="R2" s="44">
        <v>17128</v>
      </c>
      <c r="S2" s="44">
        <v>20745</v>
      </c>
      <c r="T2" s="44">
        <v>26751</v>
      </c>
      <c r="U2" s="44">
        <v>16053</v>
      </c>
      <c r="V2" s="44">
        <v>21269</v>
      </c>
      <c r="W2" s="44">
        <v>24969</v>
      </c>
      <c r="X2" s="45">
        <v>24222.5</v>
      </c>
      <c r="Y2" s="45">
        <v>13990.5</v>
      </c>
      <c r="Z2" s="45">
        <v>25061</v>
      </c>
    </row>
    <row r="3" spans="1:29">
      <c r="A3" s="43" t="s">
        <v>12</v>
      </c>
      <c r="B3" s="44">
        <v>1400</v>
      </c>
      <c r="C3" s="44">
        <v>579</v>
      </c>
      <c r="D3" s="44">
        <v>926</v>
      </c>
      <c r="E3" s="44">
        <v>1099</v>
      </c>
      <c r="F3" s="44">
        <v>1855</v>
      </c>
      <c r="G3" s="44">
        <v>932</v>
      </c>
      <c r="H3" s="44">
        <v>1419</v>
      </c>
      <c r="I3" s="44">
        <v>2848</v>
      </c>
      <c r="J3" s="44">
        <v>1004</v>
      </c>
      <c r="K3" s="44">
        <v>2192</v>
      </c>
      <c r="L3" s="44">
        <v>4278</v>
      </c>
      <c r="M3" s="44">
        <v>960</v>
      </c>
      <c r="N3" s="44">
        <v>3383</v>
      </c>
      <c r="O3" s="44">
        <v>1131</v>
      </c>
      <c r="P3" s="44">
        <v>693</v>
      </c>
      <c r="Q3" s="44">
        <v>1975</v>
      </c>
      <c r="R3" s="44">
        <v>775</v>
      </c>
      <c r="S3" s="44">
        <v>1604</v>
      </c>
      <c r="T3" s="44">
        <v>833</v>
      </c>
      <c r="U3" s="44">
        <v>536</v>
      </c>
      <c r="V3" s="44">
        <v>1540</v>
      </c>
      <c r="W3" s="44">
        <v>1215</v>
      </c>
      <c r="X3" s="45">
        <v>2071.5</v>
      </c>
      <c r="Y3" s="45">
        <v>2071.5</v>
      </c>
      <c r="Z3" s="45">
        <v>1648</v>
      </c>
    </row>
    <row r="4" spans="1:29" ht="13.5" thickBot="1">
      <c r="A4" s="46"/>
      <c r="B4" s="47">
        <f t="shared" ref="B4:S4" si="0">SUM(B2+B3)</f>
        <v>4324</v>
      </c>
      <c r="C4" s="47">
        <f t="shared" si="0"/>
        <v>7270</v>
      </c>
      <c r="D4" s="47">
        <f t="shared" si="0"/>
        <v>6680</v>
      </c>
      <c r="E4" s="47">
        <f t="shared" si="0"/>
        <v>7849</v>
      </c>
      <c r="F4" s="47">
        <f t="shared" si="0"/>
        <v>9092</v>
      </c>
      <c r="G4" s="47">
        <f t="shared" si="0"/>
        <v>14865</v>
      </c>
      <c r="H4" s="47">
        <f t="shared" si="0"/>
        <v>9895</v>
      </c>
      <c r="I4" s="47">
        <f t="shared" si="0"/>
        <v>13075</v>
      </c>
      <c r="J4" s="47">
        <f t="shared" si="0"/>
        <v>14559</v>
      </c>
      <c r="K4" s="47">
        <f t="shared" si="0"/>
        <v>13311</v>
      </c>
      <c r="L4" s="47">
        <f t="shared" si="0"/>
        <v>14681</v>
      </c>
      <c r="M4" s="47">
        <f t="shared" si="0"/>
        <v>17784</v>
      </c>
      <c r="N4" s="47">
        <f t="shared" si="0"/>
        <v>23793</v>
      </c>
      <c r="O4" s="47">
        <f t="shared" si="0"/>
        <v>14496</v>
      </c>
      <c r="P4" s="47">
        <f t="shared" si="0"/>
        <v>16978</v>
      </c>
      <c r="Q4" s="47">
        <f t="shared" si="0"/>
        <v>26746</v>
      </c>
      <c r="R4" s="47">
        <f t="shared" si="0"/>
        <v>17903</v>
      </c>
      <c r="S4" s="47">
        <f t="shared" si="0"/>
        <v>22349</v>
      </c>
      <c r="T4" s="47">
        <v>27583</v>
      </c>
      <c r="U4" s="47">
        <v>16589</v>
      </c>
      <c r="V4" s="47">
        <f>SUM(V2+V3)</f>
        <v>22809</v>
      </c>
      <c r="W4" s="47">
        <f>SUM(W2+W3)</f>
        <v>26184</v>
      </c>
      <c r="X4" s="48">
        <f>SUM(X2+X3)</f>
        <v>26294</v>
      </c>
      <c r="Y4" s="48">
        <f>SUM(Y2+Y3)</f>
        <v>16062</v>
      </c>
      <c r="Z4" s="48">
        <f>SUM(Z2+Z3)</f>
        <v>26709</v>
      </c>
    </row>
    <row r="5" spans="1:29" ht="13.5" thickTop="1"/>
    <row r="13" spans="1:29" ht="15">
      <c r="AC13" s="22"/>
    </row>
    <row r="14" spans="1:29" ht="15">
      <c r="AC14" s="22"/>
    </row>
    <row r="15" spans="1:29" ht="15">
      <c r="AC15" s="22"/>
    </row>
    <row r="16" spans="1:29" ht="15">
      <c r="AC16" s="22"/>
    </row>
    <row r="17" spans="29:29" ht="15">
      <c r="AC17" s="22"/>
    </row>
    <row r="18" spans="29:29" ht="15">
      <c r="AC18" s="22"/>
    </row>
    <row r="19" spans="29:29" ht="15">
      <c r="AC19" s="22"/>
    </row>
    <row r="20" spans="29:29" ht="15">
      <c r="AC20" s="22"/>
    </row>
    <row r="21" spans="29:29" ht="15">
      <c r="AC21" s="22"/>
    </row>
    <row r="22" spans="29:29" ht="15">
      <c r="AC22" s="22"/>
    </row>
    <row r="23" spans="29:29" ht="15">
      <c r="AC23" s="22"/>
    </row>
    <row r="24" spans="29:29" ht="15">
      <c r="AC24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Diagrammer</vt:lpstr>
      </vt:variant>
      <vt:variant>
        <vt:i4>1</vt:i4>
      </vt:variant>
    </vt:vector>
  </HeadingPairs>
  <TitlesOfParts>
    <vt:vector size="7" baseType="lpstr">
      <vt:lpstr>Regnskab</vt:lpstr>
      <vt:lpstr>Tipsmester</vt:lpstr>
      <vt:lpstr>diagram</vt:lpstr>
      <vt:lpstr>Gevinster</vt:lpstr>
      <vt:lpstr>FastTipsLotto</vt:lpstr>
      <vt:lpstr>ProcentStat</vt:lpstr>
      <vt:lpstr>ÅretsDiagram</vt:lpstr>
    </vt:vector>
  </TitlesOfParts>
  <Company>Rockwool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2021-03-22T18:35:11Z</cp:lastPrinted>
  <dcterms:created xsi:type="dcterms:W3CDTF">2000-07-14T07:44:31Z</dcterms:created>
  <dcterms:modified xsi:type="dcterms:W3CDTF">2023-01-06T23:01:21Z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